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770" windowHeight="8370" activeTab="4"/>
  </bookViews>
  <sheets>
    <sheet name="2014年" sheetId="2" r:id="rId1"/>
    <sheet name="2015年" sheetId="4" r:id="rId2"/>
    <sheet name="2016年" sheetId="5" r:id="rId3"/>
    <sheet name="2017年" sheetId="6" r:id="rId4"/>
    <sheet name="补贴金额汇总表" sheetId="3" r:id="rId5"/>
  </sheets>
  <calcPr calcId="144525"/>
</workbook>
</file>

<file path=xl/sharedStrings.xml><?xml version="1.0" encoding="utf-8"?>
<sst xmlns="http://schemas.openxmlformats.org/spreadsheetml/2006/main" count="87">
  <si>
    <t>2014年度蓝山县建档立卡贫困劳动力在企业务工人员享受社保补贴花名册</t>
  </si>
  <si>
    <t>填报单位（盖章）：永州湘威运动用品有限公司</t>
  </si>
  <si>
    <t>姓名</t>
  </si>
  <si>
    <t>身份证号码</t>
  </si>
  <si>
    <t>补贴期限</t>
  </si>
  <si>
    <t>养老保险</t>
  </si>
  <si>
    <t>失业保险</t>
  </si>
  <si>
    <t>医疗保险</t>
  </si>
  <si>
    <t>合计补贴金额（元）</t>
  </si>
  <si>
    <t>缴费基数</t>
  </si>
  <si>
    <t>补贴金额（元）</t>
  </si>
  <si>
    <t>郑光勇</t>
  </si>
  <si>
    <t>432927197011115237</t>
  </si>
  <si>
    <t>11月-12月</t>
  </si>
  <si>
    <t>李保香</t>
  </si>
  <si>
    <t>432927197907183822</t>
  </si>
  <si>
    <t>姚丽媛</t>
  </si>
  <si>
    <t>432927197301155026</t>
  </si>
  <si>
    <t>王菊芳</t>
  </si>
  <si>
    <t>432927197404216725</t>
  </si>
  <si>
    <t>欧阳织春</t>
  </si>
  <si>
    <t>422423197610012323</t>
  </si>
  <si>
    <t>周莲花</t>
  </si>
  <si>
    <t>432927197506143141</t>
  </si>
  <si>
    <t>雷沅德</t>
  </si>
  <si>
    <t>432927197504230030</t>
  </si>
  <si>
    <t>唐建利</t>
  </si>
  <si>
    <t>432927196904087814</t>
  </si>
  <si>
    <t>胡森林</t>
  </si>
  <si>
    <t>432927197405110033</t>
  </si>
  <si>
    <t>合計：</t>
  </si>
  <si>
    <t>2015年度蓝山县建档立卡贫困劳动力在企业务工人员享受社保补贴花名册</t>
  </si>
  <si>
    <t>1月-12月</t>
  </si>
  <si>
    <t>彭玉婷</t>
  </si>
  <si>
    <t>432927197504271529</t>
  </si>
  <si>
    <t>黄丽</t>
  </si>
  <si>
    <t>511222197912191869</t>
  </si>
  <si>
    <t>周双连</t>
  </si>
  <si>
    <t>431127198109114742</t>
  </si>
  <si>
    <t>黄莉</t>
  </si>
  <si>
    <t>432927198311281565</t>
  </si>
  <si>
    <t>7月-12月</t>
  </si>
  <si>
    <t>吕正屏</t>
  </si>
  <si>
    <t>432927197509115023</t>
  </si>
  <si>
    <t>雷英</t>
  </si>
  <si>
    <t>432927197606281023</t>
  </si>
  <si>
    <t>2月-12月</t>
  </si>
  <si>
    <t>张明春</t>
  </si>
  <si>
    <t>431127197304110013</t>
  </si>
  <si>
    <t>4月-12月</t>
  </si>
  <si>
    <t>2016年度蓝山县建档立卡贫困劳动力在企业务工人员享受社保补贴花名册</t>
  </si>
  <si>
    <t>喻小珍</t>
  </si>
  <si>
    <t>431127197906076027</t>
  </si>
  <si>
    <t>谭珠兰</t>
  </si>
  <si>
    <t>432927197906067045</t>
  </si>
  <si>
    <t>黄梅莉</t>
  </si>
  <si>
    <t>431127198111240027</t>
  </si>
  <si>
    <t>李再兰</t>
  </si>
  <si>
    <t>432927197701216721</t>
  </si>
  <si>
    <t>8月-12月</t>
  </si>
  <si>
    <t>2017年度蓝山县建档立卡贫困劳动力在企业务工人员享受社保补贴花名册</t>
  </si>
  <si>
    <t>1月-10月</t>
  </si>
  <si>
    <t>朱爱平</t>
  </si>
  <si>
    <t>431127198907146028</t>
  </si>
  <si>
    <t>张绍梅</t>
  </si>
  <si>
    <t>522601198212026085</t>
  </si>
  <si>
    <t>李娟</t>
  </si>
  <si>
    <t>431127198801064729</t>
  </si>
  <si>
    <t>7月-10月</t>
  </si>
  <si>
    <t>颜海群</t>
  </si>
  <si>
    <t>43112719890117153X</t>
  </si>
  <si>
    <t>蓝山县建档立卡贫困劳动力在企业务工人员享受社保补贴汇总表</t>
  </si>
  <si>
    <t>联系电话</t>
  </si>
  <si>
    <t>备注</t>
  </si>
  <si>
    <t>2014/11-2017/10</t>
  </si>
  <si>
    <t>2015/7-2017/10</t>
  </si>
  <si>
    <t>2017/1-2017/10</t>
  </si>
  <si>
    <t>2016/8-2017/10</t>
  </si>
  <si>
    <t>2017/7-2017/10</t>
  </si>
  <si>
    <t>2015/1-2017/10</t>
  </si>
  <si>
    <t>2016/4-2017/10</t>
  </si>
  <si>
    <t>2016/1-2017/10</t>
  </si>
  <si>
    <t>2015/2-2017/10</t>
  </si>
  <si>
    <t>2015/4-2017/10</t>
  </si>
  <si>
    <t>填报人：黄素英</t>
  </si>
  <si>
    <t>负责人：王格花</t>
  </si>
  <si>
    <t xml:space="preserve"> 填报时间：2017 年 11 月 16 日</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</si>
</sst>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4">
    <font>
      <sz val="12"/>
      <color theme="1"/>
      <name val="宋体"/>
      <charset val="136"/>
      <scheme val="minor"/>
    </font>
    <font>
      <b/>
      <sz val="16"/>
      <color theme="1"/>
      <name val="宋体"/>
      <charset val="136"/>
      <scheme val="minor"/>
    </font>
    <font>
      <sz val="12"/>
      <color theme="1"/>
      <name val="宋体"/>
      <charset val="136"/>
      <scheme val="minor"/>
    </font>
    <font>
      <b/>
      <sz val="20"/>
      <color theme="1"/>
      <name val="宋体"/>
      <charset val="136"/>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8" fillId="0" borderId="0" applyFont="0" applyFill="0" applyBorder="0" applyAlignment="0" applyProtection="0">
      <alignment vertical="center"/>
    </xf>
    <xf numFmtId="0" fontId="4" fillId="25" borderId="0" applyNumberFormat="0" applyBorder="0" applyAlignment="0" applyProtection="0">
      <alignment vertical="center"/>
    </xf>
    <xf numFmtId="0" fontId="20" fillId="22" borderId="13"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4" fillId="5" borderId="0" applyNumberFormat="0" applyBorder="0" applyAlignment="0" applyProtection="0">
      <alignment vertical="center"/>
    </xf>
    <xf numFmtId="0" fontId="12" fillId="9" borderId="0" applyNumberFormat="0" applyBorder="0" applyAlignment="0" applyProtection="0">
      <alignment vertical="center"/>
    </xf>
    <xf numFmtId="43" fontId="8" fillId="0" borderId="0" applyFont="0" applyFill="0" applyBorder="0" applyAlignment="0" applyProtection="0">
      <alignment vertical="center"/>
    </xf>
    <xf numFmtId="0" fontId="13" fillId="28" borderId="0" applyNumberFormat="0" applyBorder="0" applyAlignment="0" applyProtection="0">
      <alignment vertical="center"/>
    </xf>
    <xf numFmtId="0" fontId="18" fillId="0" borderId="0" applyNumberFormat="0" applyFill="0" applyBorder="0" applyAlignment="0" applyProtection="0">
      <alignment vertical="center"/>
    </xf>
    <xf numFmtId="9" fontId="8" fillId="0" borderId="0" applyFont="0" applyFill="0" applyBorder="0" applyAlignment="0" applyProtection="0">
      <alignment vertical="center"/>
    </xf>
    <xf numFmtId="0" fontId="11" fillId="0" borderId="0" applyNumberFormat="0" applyFill="0" applyBorder="0" applyAlignment="0" applyProtection="0">
      <alignment vertical="center"/>
    </xf>
    <xf numFmtId="0" fontId="8" fillId="14" borderId="10" applyNumberFormat="0" applyFont="0" applyAlignment="0" applyProtection="0">
      <alignment vertical="center"/>
    </xf>
    <xf numFmtId="0" fontId="13" fillId="21" borderId="0" applyNumberFormat="0" applyBorder="0" applyAlignment="0" applyProtection="0">
      <alignment vertical="center"/>
    </xf>
    <xf numFmtId="0" fontId="10"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5" fillId="0" borderId="8" applyNumberFormat="0" applyFill="0" applyAlignment="0" applyProtection="0">
      <alignment vertical="center"/>
    </xf>
    <xf numFmtId="0" fontId="6" fillId="0" borderId="8" applyNumberFormat="0" applyFill="0" applyAlignment="0" applyProtection="0">
      <alignment vertical="center"/>
    </xf>
    <xf numFmtId="0" fontId="13" fillId="27" borderId="0" applyNumberFormat="0" applyBorder="0" applyAlignment="0" applyProtection="0">
      <alignment vertical="center"/>
    </xf>
    <xf numFmtId="0" fontId="10" fillId="0" borderId="12" applyNumberFormat="0" applyFill="0" applyAlignment="0" applyProtection="0">
      <alignment vertical="center"/>
    </xf>
    <xf numFmtId="0" fontId="13" fillId="20" borderId="0" applyNumberFormat="0" applyBorder="0" applyAlignment="0" applyProtection="0">
      <alignment vertical="center"/>
    </xf>
    <xf numFmtId="0" fontId="14" fillId="13" borderId="9" applyNumberFormat="0" applyAlignment="0" applyProtection="0">
      <alignment vertical="center"/>
    </xf>
    <xf numFmtId="0" fontId="21" fillId="13" borderId="13" applyNumberFormat="0" applyAlignment="0" applyProtection="0">
      <alignment vertical="center"/>
    </xf>
    <xf numFmtId="0" fontId="5" fillId="4" borderId="7" applyNumberFormat="0" applyAlignment="0" applyProtection="0">
      <alignment vertical="center"/>
    </xf>
    <xf numFmtId="0" fontId="4" fillId="32" borderId="0" applyNumberFormat="0" applyBorder="0" applyAlignment="0" applyProtection="0">
      <alignment vertical="center"/>
    </xf>
    <xf numFmtId="0" fontId="13" fillId="17" borderId="0" applyNumberFormat="0" applyBorder="0" applyAlignment="0" applyProtection="0">
      <alignment vertical="center"/>
    </xf>
    <xf numFmtId="0" fontId="22" fillId="0" borderId="14" applyNumberFormat="0" applyFill="0" applyAlignment="0" applyProtection="0">
      <alignment vertical="center"/>
    </xf>
    <xf numFmtId="0" fontId="16" fillId="0" borderId="11" applyNumberFormat="0" applyFill="0" applyAlignment="0" applyProtection="0">
      <alignment vertical="center"/>
    </xf>
    <xf numFmtId="0" fontId="23" fillId="31" borderId="0" applyNumberFormat="0" applyBorder="0" applyAlignment="0" applyProtection="0">
      <alignment vertical="center"/>
    </xf>
    <xf numFmtId="0" fontId="19" fillId="19" borderId="0" applyNumberFormat="0" applyBorder="0" applyAlignment="0" applyProtection="0">
      <alignment vertical="center"/>
    </xf>
    <xf numFmtId="0" fontId="4" fillId="24" borderId="0" applyNumberFormat="0" applyBorder="0" applyAlignment="0" applyProtection="0">
      <alignment vertical="center"/>
    </xf>
    <xf numFmtId="0" fontId="13" fillId="12" borderId="0" applyNumberFormat="0" applyBorder="0" applyAlignment="0" applyProtection="0">
      <alignment vertical="center"/>
    </xf>
    <xf numFmtId="0" fontId="4" fillId="23" borderId="0" applyNumberFormat="0" applyBorder="0" applyAlignment="0" applyProtection="0">
      <alignment vertical="center"/>
    </xf>
    <xf numFmtId="0" fontId="4" fillId="3" borderId="0" applyNumberFormat="0" applyBorder="0" applyAlignment="0" applyProtection="0">
      <alignment vertical="center"/>
    </xf>
    <xf numFmtId="0" fontId="4" fillId="30" borderId="0" applyNumberFormat="0" applyBorder="0" applyAlignment="0" applyProtection="0">
      <alignment vertical="center"/>
    </xf>
    <xf numFmtId="0" fontId="4" fillId="8" borderId="0" applyNumberFormat="0" applyBorder="0" applyAlignment="0" applyProtection="0">
      <alignment vertical="center"/>
    </xf>
    <xf numFmtId="0" fontId="13" fillId="11" borderId="0" applyNumberFormat="0" applyBorder="0" applyAlignment="0" applyProtection="0">
      <alignment vertical="center"/>
    </xf>
    <xf numFmtId="0" fontId="13" fillId="16" borderId="0" applyNumberFormat="0" applyBorder="0" applyAlignment="0" applyProtection="0">
      <alignment vertical="center"/>
    </xf>
    <xf numFmtId="0" fontId="4" fillId="29" borderId="0" applyNumberFormat="0" applyBorder="0" applyAlignment="0" applyProtection="0">
      <alignment vertical="center"/>
    </xf>
    <xf numFmtId="0" fontId="4" fillId="7" borderId="0" applyNumberFormat="0" applyBorder="0" applyAlignment="0" applyProtection="0">
      <alignment vertical="center"/>
    </xf>
    <xf numFmtId="0" fontId="13" fillId="10" borderId="0" applyNumberFormat="0" applyBorder="0" applyAlignment="0" applyProtection="0">
      <alignment vertical="center"/>
    </xf>
    <xf numFmtId="0" fontId="4" fillId="2" borderId="0" applyNumberFormat="0" applyBorder="0" applyAlignment="0" applyProtection="0">
      <alignment vertical="center"/>
    </xf>
    <xf numFmtId="0" fontId="13" fillId="26" borderId="0" applyNumberFormat="0" applyBorder="0" applyAlignment="0" applyProtection="0">
      <alignment vertical="center"/>
    </xf>
    <xf numFmtId="0" fontId="13" fillId="15" borderId="0" applyNumberFormat="0" applyBorder="0" applyAlignment="0" applyProtection="0">
      <alignment vertical="center"/>
    </xf>
    <xf numFmtId="0" fontId="4" fillId="6" borderId="0" applyNumberFormat="0" applyBorder="0" applyAlignment="0" applyProtection="0">
      <alignment vertical="center"/>
    </xf>
    <xf numFmtId="0" fontId="13" fillId="18" borderId="0" applyNumberFormat="0" applyBorder="0" applyAlignment="0" applyProtection="0">
      <alignment vertical="center"/>
    </xf>
  </cellStyleXfs>
  <cellXfs count="22">
    <xf numFmtId="0" fontId="0" fillId="0" borderId="0" xfId="0">
      <alignment vertical="center"/>
    </xf>
    <xf numFmtId="0" fontId="0" fillId="0" borderId="0" xfId="0" applyNumberFormat="1">
      <alignment vertical="center"/>
    </xf>
    <xf numFmtId="0" fontId="1" fillId="0" borderId="0" xfId="0" applyFont="1" applyAlignment="1">
      <alignment horizontal="center" vertical="center"/>
    </xf>
    <xf numFmtId="0" fontId="0" fillId="0" borderId="1" xfId="0" applyBorder="1" applyAlignment="1">
      <alignment horizontal="left" vertical="center"/>
    </xf>
    <xf numFmtId="0" fontId="0" fillId="0" borderId="2" xfId="0" applyBorder="1" applyAlignment="1">
      <alignment horizontal="center" vertical="center"/>
    </xf>
    <xf numFmtId="0" fontId="0" fillId="0" borderId="2" xfId="0" applyNumberFormat="1" applyBorder="1" applyAlignment="1">
      <alignment horizontal="center" vertical="center"/>
    </xf>
    <xf numFmtId="0" fontId="2" fillId="0" borderId="2" xfId="0" applyFont="1" applyBorder="1" applyAlignment="1">
      <alignment horizontal="center" vertical="center" wrapText="1"/>
    </xf>
    <xf numFmtId="0" fontId="0" fillId="0" borderId="3" xfId="0" applyFill="1" applyBorder="1" applyAlignment="1">
      <alignment horizontal="center" vertical="center"/>
    </xf>
    <xf numFmtId="0" fontId="0" fillId="0" borderId="3" xfId="0" applyBorder="1" applyAlignment="1">
      <alignment horizontal="center" vertical="center"/>
    </xf>
    <xf numFmtId="0" fontId="0" fillId="0" borderId="3" xfId="0" applyNumberFormat="1" applyBorder="1" applyAlignment="1">
      <alignment horizontal="center" vertical="center"/>
    </xf>
    <xf numFmtId="0" fontId="0" fillId="0" borderId="4" xfId="0" applyBorder="1" applyAlignment="1">
      <alignment horizontal="right" vertical="center"/>
    </xf>
    <xf numFmtId="0" fontId="0" fillId="0" borderId="5" xfId="0" applyBorder="1" applyAlignment="1">
      <alignment horizontal="right" vertical="center"/>
    </xf>
    <xf numFmtId="0" fontId="0" fillId="0" borderId="6" xfId="0" applyBorder="1" applyAlignment="1">
      <alignment horizontal="right" vertical="center"/>
    </xf>
    <xf numFmtId="0" fontId="0" fillId="0" borderId="0" xfId="0" applyFill="1" applyBorder="1" applyAlignment="1">
      <alignment horizontal="left" vertical="center"/>
    </xf>
    <xf numFmtId="0" fontId="0" fillId="0" borderId="0" xfId="0" applyFill="1" applyBorder="1" applyAlignment="1">
      <alignment horizontal="center" vertical="center"/>
    </xf>
    <xf numFmtId="0" fontId="0" fillId="0" borderId="0" xfId="0" applyAlignment="1">
      <alignment horizontal="left" vertical="center"/>
    </xf>
    <xf numFmtId="0" fontId="0" fillId="0" borderId="0" xfId="0" applyAlignment="1">
      <alignment vertical="center"/>
    </xf>
    <xf numFmtId="0" fontId="0" fillId="0" borderId="0" xfId="0" applyAlignment="1">
      <alignment horizontal="center" vertical="center"/>
    </xf>
    <xf numFmtId="0" fontId="3" fillId="0" borderId="0" xfId="0" applyFont="1" applyAlignment="1">
      <alignment horizontal="center" vertical="center"/>
    </xf>
    <xf numFmtId="49" fontId="0" fillId="0" borderId="3" xfId="0" applyNumberFormat="1" applyBorder="1" applyAlignment="1">
      <alignment horizontal="center" vertical="center"/>
    </xf>
    <xf numFmtId="0" fontId="0" fillId="0" borderId="3" xfId="0" applyBorder="1">
      <alignment vertical="center"/>
    </xf>
    <xf numFmtId="0" fontId="0" fillId="0" borderId="3" xfId="0" applyBorder="1" applyAlignment="1">
      <alignment horizontal="center" vertical="center" wrapText="1"/>
    </xf>
    <xf numFmtId="49" fontId="0" fillId="0" borderId="3" xfId="0" applyNumberFormat="1" applyBorder="1" applyAlignment="1" quotePrefix="1">
      <alignment horizontal="center" vertical="center"/>
    </xf>
    <xf numFmtId="0" fontId="0" fillId="0" borderId="3" xfId="0" applyNumberFormat="1" applyBorder="1" applyAlignment="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topLeftCell="A13" workbookViewId="0">
      <selection activeCell="A2" sqref="A2:D2"/>
    </sheetView>
  </sheetViews>
  <sheetFormatPr defaultColWidth="9" defaultRowHeight="14.25"/>
  <cols>
    <col min="1" max="1" width="10.25" customWidth="1"/>
    <col min="2" max="2" width="21.125" customWidth="1"/>
    <col min="3" max="3" width="9.625" customWidth="1"/>
    <col min="4" max="4" width="11.625" customWidth="1"/>
    <col min="5" max="5" width="15.25" customWidth="1"/>
    <col min="6" max="6" width="11.625" customWidth="1"/>
    <col min="7" max="7" width="15.25" customWidth="1"/>
    <col min="8" max="8" width="11.625" customWidth="1"/>
    <col min="9" max="9" width="15.25" customWidth="1"/>
    <col min="10" max="10" width="7.875" customWidth="1"/>
  </cols>
  <sheetData>
    <row r="1" ht="27" customHeight="1" spans="1:10">
      <c r="A1" s="18" t="s">
        <v>0</v>
      </c>
      <c r="B1" s="18"/>
      <c r="C1" s="18"/>
      <c r="D1" s="18"/>
      <c r="E1" s="18"/>
      <c r="F1" s="18"/>
      <c r="G1" s="18"/>
      <c r="H1" s="18"/>
      <c r="I1" s="18"/>
      <c r="J1" s="18"/>
    </row>
    <row r="2" ht="22.5" customHeight="1" spans="1:4">
      <c r="A2" s="3" t="s">
        <v>1</v>
      </c>
      <c r="B2" s="3"/>
      <c r="C2" s="3"/>
      <c r="D2" s="3"/>
    </row>
    <row r="3" ht="27" customHeight="1" spans="1:10">
      <c r="A3" s="8" t="s">
        <v>2</v>
      </c>
      <c r="B3" s="8" t="s">
        <v>3</v>
      </c>
      <c r="C3" s="8" t="s">
        <v>4</v>
      </c>
      <c r="D3" s="8" t="s">
        <v>5</v>
      </c>
      <c r="E3" s="8"/>
      <c r="F3" s="8" t="s">
        <v>6</v>
      </c>
      <c r="G3" s="8"/>
      <c r="H3" s="8" t="s">
        <v>7</v>
      </c>
      <c r="I3" s="8"/>
      <c r="J3" s="21" t="s">
        <v>8</v>
      </c>
    </row>
    <row r="4" ht="27" customHeight="1" spans="1:10">
      <c r="A4" s="8"/>
      <c r="B4" s="8"/>
      <c r="C4" s="8"/>
      <c r="D4" s="8" t="s">
        <v>9</v>
      </c>
      <c r="E4" s="8" t="s">
        <v>10</v>
      </c>
      <c r="F4" s="8" t="s">
        <v>9</v>
      </c>
      <c r="G4" s="8" t="s">
        <v>10</v>
      </c>
      <c r="H4" s="8" t="s">
        <v>9</v>
      </c>
      <c r="I4" s="8" t="s">
        <v>10</v>
      </c>
      <c r="J4" s="21"/>
    </row>
    <row r="5" ht="21" customHeight="1" spans="1:10">
      <c r="A5" s="8" t="s">
        <v>11</v>
      </c>
      <c r="B5" s="22" t="s">
        <v>12</v>
      </c>
      <c r="C5" s="20" t="s">
        <v>13</v>
      </c>
      <c r="D5" s="8">
        <v>2195</v>
      </c>
      <c r="E5" s="8">
        <v>878</v>
      </c>
      <c r="F5" s="8">
        <v>2265</v>
      </c>
      <c r="G5" s="8">
        <v>90.6</v>
      </c>
      <c r="H5" s="8">
        <v>1800</v>
      </c>
      <c r="I5" s="8">
        <v>288</v>
      </c>
      <c r="J5" s="20">
        <f>E5+G5+I5</f>
        <v>1256.6</v>
      </c>
    </row>
    <row r="6" ht="21" customHeight="1" spans="1:10">
      <c r="A6" s="8" t="s">
        <v>14</v>
      </c>
      <c r="B6" s="22" t="s">
        <v>15</v>
      </c>
      <c r="C6" s="20" t="s">
        <v>13</v>
      </c>
      <c r="D6" s="8">
        <v>2195</v>
      </c>
      <c r="E6" s="8">
        <v>878</v>
      </c>
      <c r="F6" s="8">
        <v>2265</v>
      </c>
      <c r="G6" s="8">
        <v>90.6</v>
      </c>
      <c r="H6" s="8">
        <v>1800</v>
      </c>
      <c r="I6" s="8">
        <v>288</v>
      </c>
      <c r="J6" s="20">
        <f t="shared" ref="J6:J13" si="0">E6+G6+I6</f>
        <v>1256.6</v>
      </c>
    </row>
    <row r="7" ht="21" customHeight="1" spans="1:10">
      <c r="A7" s="8" t="s">
        <v>16</v>
      </c>
      <c r="B7" s="22" t="s">
        <v>17</v>
      </c>
      <c r="C7" s="20" t="s">
        <v>13</v>
      </c>
      <c r="D7" s="8">
        <v>2195</v>
      </c>
      <c r="E7" s="8">
        <v>878</v>
      </c>
      <c r="F7" s="8">
        <v>2265</v>
      </c>
      <c r="G7" s="8">
        <v>90.6</v>
      </c>
      <c r="H7" s="8">
        <v>1800</v>
      </c>
      <c r="I7" s="8">
        <v>288</v>
      </c>
      <c r="J7" s="20">
        <f t="shared" si="0"/>
        <v>1256.6</v>
      </c>
    </row>
    <row r="8" ht="21" customHeight="1" spans="1:10">
      <c r="A8" s="8" t="s">
        <v>18</v>
      </c>
      <c r="B8" s="22" t="s">
        <v>19</v>
      </c>
      <c r="C8" s="20" t="s">
        <v>13</v>
      </c>
      <c r="D8" s="8">
        <v>2195</v>
      </c>
      <c r="E8" s="8">
        <v>878</v>
      </c>
      <c r="F8" s="8">
        <v>2265</v>
      </c>
      <c r="G8" s="8">
        <v>90.6</v>
      </c>
      <c r="H8" s="8">
        <v>1800</v>
      </c>
      <c r="I8" s="8">
        <v>288</v>
      </c>
      <c r="J8" s="20">
        <f t="shared" si="0"/>
        <v>1256.6</v>
      </c>
    </row>
    <row r="9" ht="21" customHeight="1" spans="1:10">
      <c r="A9" s="8" t="s">
        <v>20</v>
      </c>
      <c r="B9" s="22" t="s">
        <v>21</v>
      </c>
      <c r="C9" s="20" t="s">
        <v>13</v>
      </c>
      <c r="D9" s="8">
        <v>2195</v>
      </c>
      <c r="E9" s="8">
        <v>878</v>
      </c>
      <c r="F9" s="8">
        <v>2265</v>
      </c>
      <c r="G9" s="8">
        <v>90.6</v>
      </c>
      <c r="H9" s="8">
        <v>1800</v>
      </c>
      <c r="I9" s="8">
        <v>288</v>
      </c>
      <c r="J9" s="20">
        <f t="shared" si="0"/>
        <v>1256.6</v>
      </c>
    </row>
    <row r="10" ht="21" customHeight="1" spans="1:10">
      <c r="A10" s="8" t="s">
        <v>22</v>
      </c>
      <c r="B10" s="22" t="s">
        <v>23</v>
      </c>
      <c r="C10" s="20" t="s">
        <v>13</v>
      </c>
      <c r="D10" s="8">
        <v>2195</v>
      </c>
      <c r="E10" s="8">
        <v>878</v>
      </c>
      <c r="F10" s="8">
        <v>2265</v>
      </c>
      <c r="G10" s="8">
        <v>90.6</v>
      </c>
      <c r="H10" s="8">
        <v>1800</v>
      </c>
      <c r="I10" s="8">
        <v>288</v>
      </c>
      <c r="J10" s="20">
        <f t="shared" si="0"/>
        <v>1256.6</v>
      </c>
    </row>
    <row r="11" ht="21" customHeight="1" spans="1:10">
      <c r="A11" s="8" t="s">
        <v>24</v>
      </c>
      <c r="B11" s="22" t="s">
        <v>25</v>
      </c>
      <c r="C11" s="20" t="s">
        <v>13</v>
      </c>
      <c r="D11" s="8">
        <v>2000</v>
      </c>
      <c r="E11" s="8">
        <v>440</v>
      </c>
      <c r="F11" s="8">
        <v>2000</v>
      </c>
      <c r="G11" s="8">
        <v>20</v>
      </c>
      <c r="H11" s="8">
        <v>2138</v>
      </c>
      <c r="I11" s="8">
        <v>56.98</v>
      </c>
      <c r="J11" s="20">
        <f t="shared" si="0"/>
        <v>516.98</v>
      </c>
    </row>
    <row r="12" ht="21" customHeight="1" spans="1:10">
      <c r="A12" s="8" t="s">
        <v>26</v>
      </c>
      <c r="B12" s="22" t="s">
        <v>27</v>
      </c>
      <c r="C12" s="20" t="s">
        <v>13</v>
      </c>
      <c r="D12" s="8">
        <v>2000</v>
      </c>
      <c r="E12" s="8">
        <v>440</v>
      </c>
      <c r="F12" s="8">
        <v>2000</v>
      </c>
      <c r="G12" s="8">
        <v>20</v>
      </c>
      <c r="H12" s="8">
        <v>2138</v>
      </c>
      <c r="I12" s="8">
        <v>56.98</v>
      </c>
      <c r="J12" s="20">
        <f t="shared" si="0"/>
        <v>516.98</v>
      </c>
    </row>
    <row r="13" ht="21" customHeight="1" spans="1:10">
      <c r="A13" s="8" t="s">
        <v>28</v>
      </c>
      <c r="B13" s="22" t="s">
        <v>29</v>
      </c>
      <c r="C13" s="20" t="s">
        <v>13</v>
      </c>
      <c r="D13" s="8">
        <v>2000</v>
      </c>
      <c r="E13" s="8">
        <v>440</v>
      </c>
      <c r="F13" s="8">
        <v>2000</v>
      </c>
      <c r="G13" s="8">
        <v>20</v>
      </c>
      <c r="H13" s="8">
        <v>2138</v>
      </c>
      <c r="I13" s="8">
        <v>56.98</v>
      </c>
      <c r="J13" s="20">
        <f t="shared" si="0"/>
        <v>516.98</v>
      </c>
    </row>
    <row r="14" ht="21" customHeight="1" spans="1:10">
      <c r="A14" s="8"/>
      <c r="B14" s="19"/>
      <c r="C14" s="20"/>
      <c r="D14" s="8" t="s">
        <v>30</v>
      </c>
      <c r="E14" s="8">
        <f>SUM(E5:E13)</f>
        <v>6588</v>
      </c>
      <c r="F14" s="8" t="s">
        <v>30</v>
      </c>
      <c r="G14" s="8">
        <f>SUM(G5:G13)</f>
        <v>603.6</v>
      </c>
      <c r="H14" s="8" t="s">
        <v>30</v>
      </c>
      <c r="I14" s="8">
        <f>SUM(I5:I13)</f>
        <v>1898.94</v>
      </c>
      <c r="J14" s="8">
        <f>SUM(J5:J13)</f>
        <v>9090.54</v>
      </c>
    </row>
    <row r="15" ht="21" customHeight="1" spans="1:10">
      <c r="A15" s="8"/>
      <c r="B15" s="19"/>
      <c r="C15" s="20"/>
      <c r="D15" s="20"/>
      <c r="E15" s="20"/>
      <c r="F15" s="20"/>
      <c r="G15" s="20"/>
      <c r="H15" s="20"/>
      <c r="I15" s="20"/>
      <c r="J15" s="20"/>
    </row>
    <row r="16" ht="21" customHeight="1" spans="1:10">
      <c r="A16" s="20"/>
      <c r="B16" s="20"/>
      <c r="C16" s="20"/>
      <c r="D16" s="20"/>
      <c r="E16" s="20"/>
      <c r="F16" s="20"/>
      <c r="G16" s="20"/>
      <c r="H16" s="20"/>
      <c r="I16" s="20"/>
      <c r="J16" s="20"/>
    </row>
    <row r="17" ht="21" customHeight="1" spans="1:10">
      <c r="A17" s="20"/>
      <c r="B17" s="20"/>
      <c r="C17" s="20"/>
      <c r="D17" s="20"/>
      <c r="E17" s="20"/>
      <c r="F17" s="20"/>
      <c r="G17" s="20"/>
      <c r="H17" s="20"/>
      <c r="I17" s="20"/>
      <c r="J17" s="20"/>
    </row>
    <row r="18" ht="21" customHeight="1" spans="1:10">
      <c r="A18" s="20"/>
      <c r="B18" s="20"/>
      <c r="C18" s="20"/>
      <c r="D18" s="20"/>
      <c r="E18" s="20"/>
      <c r="F18" s="20"/>
      <c r="G18" s="20"/>
      <c r="H18" s="20"/>
      <c r="I18" s="20"/>
      <c r="J18" s="20"/>
    </row>
    <row r="19" ht="21" customHeight="1" spans="1:10">
      <c r="A19" s="20"/>
      <c r="B19" s="20"/>
      <c r="C19" s="20"/>
      <c r="D19" s="20"/>
      <c r="E19" s="20"/>
      <c r="F19" s="20"/>
      <c r="G19" s="20"/>
      <c r="H19" s="20"/>
      <c r="I19" s="20"/>
      <c r="J19" s="20"/>
    </row>
    <row r="20" ht="21" customHeight="1" spans="1:10">
      <c r="A20" s="20"/>
      <c r="B20" s="20"/>
      <c r="C20" s="20"/>
      <c r="D20" s="20"/>
      <c r="E20" s="20"/>
      <c r="F20" s="20"/>
      <c r="G20" s="20"/>
      <c r="H20" s="20"/>
      <c r="I20" s="20"/>
      <c r="J20" s="20"/>
    </row>
    <row r="21" ht="21" customHeight="1" spans="1:10">
      <c r="A21" s="20"/>
      <c r="B21" s="20"/>
      <c r="C21" s="20"/>
      <c r="D21" s="20"/>
      <c r="E21" s="20"/>
      <c r="F21" s="20"/>
      <c r="G21" s="20"/>
      <c r="H21" s="20"/>
      <c r="I21" s="20"/>
      <c r="J21" s="20"/>
    </row>
    <row r="22" ht="21" customHeight="1" spans="1:10">
      <c r="A22" s="20"/>
      <c r="B22" s="20"/>
      <c r="C22" s="20"/>
      <c r="D22" s="20"/>
      <c r="E22" s="20"/>
      <c r="F22" s="20"/>
      <c r="G22" s="20"/>
      <c r="H22" s="20"/>
      <c r="I22" s="20"/>
      <c r="J22" s="20"/>
    </row>
    <row r="23" ht="21" customHeight="1" spans="1:10">
      <c r="A23" s="20"/>
      <c r="B23" s="20"/>
      <c r="C23" s="20"/>
      <c r="D23" s="20"/>
      <c r="E23" s="20"/>
      <c r="F23" s="20"/>
      <c r="G23" s="20"/>
      <c r="H23" s="20"/>
      <c r="I23" s="20"/>
      <c r="J23" s="20"/>
    </row>
  </sheetData>
  <mergeCells count="9">
    <mergeCell ref="A1:J1"/>
    <mergeCell ref="A2:D2"/>
    <mergeCell ref="D3:E3"/>
    <mergeCell ref="F3:G3"/>
    <mergeCell ref="H3:I3"/>
    <mergeCell ref="A3:A4"/>
    <mergeCell ref="B3:B4"/>
    <mergeCell ref="C3:C4"/>
    <mergeCell ref="J3:J4"/>
  </mergeCells>
  <pageMargins left="0.708333333333333" right="0.708333333333333" top="0.747916666666667" bottom="0.747916666666667" header="0.314583333333333" footer="0.314583333333333"/>
  <pageSetup paperSize="9" orientation="landscape" horizontalDpi="200" verticalDpi="300"/>
  <headerFooter>
    <oddFooter>&amp;L填报人：&amp;C负责人：&amp;R填报时间：        年      月     日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workbookViewId="0">
      <selection activeCell="A2" sqref="A2:E2"/>
    </sheetView>
  </sheetViews>
  <sheetFormatPr defaultColWidth="9" defaultRowHeight="14.25"/>
  <cols>
    <col min="1" max="1" width="10.25" customWidth="1"/>
    <col min="2" max="2" width="21.125" customWidth="1"/>
    <col min="3" max="3" width="9.625" customWidth="1"/>
    <col min="4" max="4" width="10.125" customWidth="1"/>
    <col min="5" max="5" width="14.25" customWidth="1"/>
    <col min="6" max="6" width="11.625" customWidth="1"/>
    <col min="7" max="7" width="15.25" customWidth="1"/>
    <col min="8" max="8" width="11.625" customWidth="1"/>
    <col min="9" max="9" width="15.25" customWidth="1"/>
    <col min="10" max="10" width="7.875" customWidth="1"/>
  </cols>
  <sheetData>
    <row r="1" ht="27" customHeight="1" spans="1:10">
      <c r="A1" s="18" t="s">
        <v>31</v>
      </c>
      <c r="B1" s="18"/>
      <c r="C1" s="18"/>
      <c r="D1" s="18"/>
      <c r="E1" s="18"/>
      <c r="F1" s="18"/>
      <c r="G1" s="18"/>
      <c r="H1" s="18"/>
      <c r="I1" s="18"/>
      <c r="J1" s="18"/>
    </row>
    <row r="2" ht="22.5" customHeight="1" spans="1:5">
      <c r="A2" s="3" t="s">
        <v>1</v>
      </c>
      <c r="B2" s="3"/>
      <c r="C2" s="3"/>
      <c r="D2" s="3"/>
      <c r="E2" s="3"/>
    </row>
    <row r="3" ht="27" customHeight="1" spans="1:10">
      <c r="A3" s="8" t="s">
        <v>2</v>
      </c>
      <c r="B3" s="8" t="s">
        <v>3</v>
      </c>
      <c r="C3" s="8" t="s">
        <v>4</v>
      </c>
      <c r="D3" s="8" t="s">
        <v>5</v>
      </c>
      <c r="E3" s="8"/>
      <c r="F3" s="8" t="s">
        <v>6</v>
      </c>
      <c r="G3" s="8"/>
      <c r="H3" s="8" t="s">
        <v>7</v>
      </c>
      <c r="I3" s="8"/>
      <c r="J3" s="21" t="s">
        <v>8</v>
      </c>
    </row>
    <row r="4" ht="27" customHeight="1" spans="1:10">
      <c r="A4" s="8"/>
      <c r="B4" s="8"/>
      <c r="C4" s="8"/>
      <c r="D4" s="8" t="s">
        <v>9</v>
      </c>
      <c r="E4" s="8" t="s">
        <v>10</v>
      </c>
      <c r="F4" s="8" t="s">
        <v>9</v>
      </c>
      <c r="G4" s="8" t="s">
        <v>10</v>
      </c>
      <c r="H4" s="8" t="s">
        <v>9</v>
      </c>
      <c r="I4" s="8" t="s">
        <v>10</v>
      </c>
      <c r="J4" s="21"/>
    </row>
    <row r="5" ht="21.75" customHeight="1" spans="1:10">
      <c r="A5" s="8" t="s">
        <v>11</v>
      </c>
      <c r="B5" s="22" t="s">
        <v>12</v>
      </c>
      <c r="C5" s="20" t="s">
        <v>32</v>
      </c>
      <c r="D5" s="8">
        <v>2426</v>
      </c>
      <c r="E5" s="8">
        <f>485.2*12</f>
        <v>5822.4</v>
      </c>
      <c r="F5" s="8">
        <v>2415</v>
      </c>
      <c r="G5" s="8">
        <v>410.5</v>
      </c>
      <c r="H5" s="8">
        <v>2293</v>
      </c>
      <c r="I5" s="8">
        <f>45.86*12</f>
        <v>550.32</v>
      </c>
      <c r="J5" s="20">
        <f>E5+G5+I5</f>
        <v>6783.22</v>
      </c>
    </row>
    <row r="6" ht="21.75" customHeight="1" spans="1:10">
      <c r="A6" s="8" t="s">
        <v>14</v>
      </c>
      <c r="B6" s="22" t="s">
        <v>15</v>
      </c>
      <c r="C6" s="20" t="s">
        <v>32</v>
      </c>
      <c r="D6" s="8">
        <v>2426</v>
      </c>
      <c r="E6" s="8">
        <v>5822.4</v>
      </c>
      <c r="F6" s="8">
        <v>2415</v>
      </c>
      <c r="G6" s="8">
        <v>410.5</v>
      </c>
      <c r="H6" s="8">
        <v>2293</v>
      </c>
      <c r="I6" s="8">
        <v>550.32</v>
      </c>
      <c r="J6" s="20">
        <f t="shared" ref="J6:J20" si="0">E6+G6+I6</f>
        <v>6783.22</v>
      </c>
    </row>
    <row r="7" ht="21.75" customHeight="1" spans="1:10">
      <c r="A7" s="8" t="s">
        <v>16</v>
      </c>
      <c r="B7" s="22" t="s">
        <v>17</v>
      </c>
      <c r="C7" s="20" t="s">
        <v>32</v>
      </c>
      <c r="D7" s="8">
        <v>2426</v>
      </c>
      <c r="E7" s="8">
        <f t="shared" ref="E7" si="1">485.2*12</f>
        <v>5822.4</v>
      </c>
      <c r="F7" s="8">
        <v>2415</v>
      </c>
      <c r="G7" s="8">
        <v>410.5</v>
      </c>
      <c r="H7" s="8">
        <v>2293</v>
      </c>
      <c r="I7" s="8">
        <f t="shared" ref="I7" si="2">45.86*12</f>
        <v>550.32</v>
      </c>
      <c r="J7" s="20">
        <f t="shared" si="0"/>
        <v>6783.22</v>
      </c>
    </row>
    <row r="8" ht="21.75" customHeight="1" spans="1:10">
      <c r="A8" s="8" t="s">
        <v>18</v>
      </c>
      <c r="B8" s="22" t="s">
        <v>19</v>
      </c>
      <c r="C8" s="20" t="s">
        <v>32</v>
      </c>
      <c r="D8" s="8">
        <v>2426</v>
      </c>
      <c r="E8" s="8">
        <v>5823.4</v>
      </c>
      <c r="F8" s="8">
        <v>2415</v>
      </c>
      <c r="G8" s="8">
        <v>410.5</v>
      </c>
      <c r="H8" s="8">
        <v>2293</v>
      </c>
      <c r="I8" s="8">
        <v>551.32</v>
      </c>
      <c r="J8" s="20">
        <f t="shared" si="0"/>
        <v>6785.22</v>
      </c>
    </row>
    <row r="9" ht="21.75" customHeight="1" spans="1:10">
      <c r="A9" s="8" t="s">
        <v>20</v>
      </c>
      <c r="B9" s="22" t="s">
        <v>21</v>
      </c>
      <c r="C9" s="20" t="s">
        <v>32</v>
      </c>
      <c r="D9" s="8">
        <v>2426</v>
      </c>
      <c r="E9" s="8">
        <f t="shared" ref="E9" si="3">485.2*12</f>
        <v>5822.4</v>
      </c>
      <c r="F9" s="8">
        <v>2415</v>
      </c>
      <c r="G9" s="8">
        <v>410.5</v>
      </c>
      <c r="H9" s="8">
        <v>2293</v>
      </c>
      <c r="I9" s="8">
        <f t="shared" ref="I9" si="4">45.86*12</f>
        <v>550.32</v>
      </c>
      <c r="J9" s="20">
        <f t="shared" si="0"/>
        <v>6783.22</v>
      </c>
    </row>
    <row r="10" ht="21.75" customHeight="1" spans="1:10">
      <c r="A10" s="8" t="s">
        <v>22</v>
      </c>
      <c r="B10" s="22" t="s">
        <v>23</v>
      </c>
      <c r="C10" s="20" t="s">
        <v>32</v>
      </c>
      <c r="D10" s="8">
        <v>2426</v>
      </c>
      <c r="E10" s="8">
        <v>5824.4</v>
      </c>
      <c r="F10" s="8">
        <v>2415</v>
      </c>
      <c r="G10" s="8">
        <v>410.5</v>
      </c>
      <c r="H10" s="8">
        <v>2293</v>
      </c>
      <c r="I10" s="8">
        <v>552.32</v>
      </c>
      <c r="J10" s="20">
        <f t="shared" si="0"/>
        <v>6787.22</v>
      </c>
    </row>
    <row r="11" ht="21.75" customHeight="1" spans="1:10">
      <c r="A11" s="8" t="s">
        <v>33</v>
      </c>
      <c r="B11" s="22" t="s">
        <v>34</v>
      </c>
      <c r="C11" s="20" t="s">
        <v>32</v>
      </c>
      <c r="D11" s="8">
        <v>2426</v>
      </c>
      <c r="E11" s="8">
        <f t="shared" ref="E11" si="5">485.2*12</f>
        <v>5822.4</v>
      </c>
      <c r="F11" s="8">
        <v>2415</v>
      </c>
      <c r="G11" s="8">
        <v>410.5</v>
      </c>
      <c r="H11" s="8">
        <v>2293</v>
      </c>
      <c r="I11" s="8">
        <f t="shared" ref="I11" si="6">45.86*12</f>
        <v>550.32</v>
      </c>
      <c r="J11" s="20">
        <f t="shared" si="0"/>
        <v>6783.22</v>
      </c>
    </row>
    <row r="12" ht="21.75" customHeight="1" spans="1:10">
      <c r="A12" s="8" t="s">
        <v>35</v>
      </c>
      <c r="B12" s="22" t="s">
        <v>36</v>
      </c>
      <c r="C12" s="20" t="s">
        <v>32</v>
      </c>
      <c r="D12" s="8">
        <v>2426</v>
      </c>
      <c r="E12" s="8">
        <v>5825.4</v>
      </c>
      <c r="F12" s="8">
        <v>2415</v>
      </c>
      <c r="G12" s="8">
        <v>410.5</v>
      </c>
      <c r="H12" s="8">
        <v>2293</v>
      </c>
      <c r="I12" s="8">
        <v>553.32</v>
      </c>
      <c r="J12" s="20">
        <f t="shared" si="0"/>
        <v>6789.22</v>
      </c>
    </row>
    <row r="13" ht="21.75" customHeight="1" spans="1:10">
      <c r="A13" s="8" t="s">
        <v>37</v>
      </c>
      <c r="B13" s="22" t="s">
        <v>38</v>
      </c>
      <c r="C13" s="20" t="s">
        <v>32</v>
      </c>
      <c r="D13" s="8">
        <v>2426</v>
      </c>
      <c r="E13" s="8">
        <f t="shared" ref="E13" si="7">485.2*12</f>
        <v>5822.4</v>
      </c>
      <c r="F13" s="8">
        <v>2415</v>
      </c>
      <c r="G13" s="8">
        <v>410.5</v>
      </c>
      <c r="H13" s="8">
        <v>2293</v>
      </c>
      <c r="I13" s="8">
        <f t="shared" ref="I13" si="8">45.86*12</f>
        <v>550.32</v>
      </c>
      <c r="J13" s="20">
        <f t="shared" si="0"/>
        <v>6783.22</v>
      </c>
    </row>
    <row r="14" s="17" customFormat="1" ht="21.75" customHeight="1" spans="1:10">
      <c r="A14" s="8" t="s">
        <v>39</v>
      </c>
      <c r="B14" s="22" t="s">
        <v>40</v>
      </c>
      <c r="C14" s="8" t="s">
        <v>41</v>
      </c>
      <c r="D14" s="8">
        <v>2426</v>
      </c>
      <c r="E14" s="8">
        <f>485.2*6</f>
        <v>2911.2</v>
      </c>
      <c r="F14" s="8">
        <v>2415</v>
      </c>
      <c r="G14" s="8">
        <v>222.16</v>
      </c>
      <c r="H14" s="8">
        <v>2293</v>
      </c>
      <c r="I14" s="8">
        <f>45.86*6</f>
        <v>275.16</v>
      </c>
      <c r="J14" s="20">
        <f t="shared" si="0"/>
        <v>3408.52</v>
      </c>
    </row>
    <row r="15" s="17" customFormat="1" ht="21.75" customHeight="1" spans="1:10">
      <c r="A15" s="8" t="s">
        <v>42</v>
      </c>
      <c r="B15" s="22" t="s">
        <v>43</v>
      </c>
      <c r="C15" s="8" t="s">
        <v>41</v>
      </c>
      <c r="D15" s="8">
        <v>2426</v>
      </c>
      <c r="E15" s="8">
        <v>2911.2</v>
      </c>
      <c r="F15" s="8">
        <v>2415</v>
      </c>
      <c r="G15" s="8">
        <v>222.16</v>
      </c>
      <c r="H15" s="8">
        <v>2293</v>
      </c>
      <c r="I15" s="8">
        <v>275.16</v>
      </c>
      <c r="J15" s="20">
        <f t="shared" si="0"/>
        <v>3408.52</v>
      </c>
    </row>
    <row r="16" s="17" customFormat="1" ht="21.75" customHeight="1" spans="1:10">
      <c r="A16" s="8" t="s">
        <v>24</v>
      </c>
      <c r="B16" s="22" t="s">
        <v>25</v>
      </c>
      <c r="C16" s="8" t="s">
        <v>32</v>
      </c>
      <c r="D16" s="8">
        <v>2506</v>
      </c>
      <c r="E16" s="8">
        <f>325.78*12</f>
        <v>3909.36</v>
      </c>
      <c r="F16" s="8">
        <v>2506</v>
      </c>
      <c r="G16" s="8">
        <f>25.06*12</f>
        <v>300.72</v>
      </c>
      <c r="H16" s="8">
        <v>2506</v>
      </c>
      <c r="I16" s="8">
        <f>56.64*12</f>
        <v>679.68</v>
      </c>
      <c r="J16" s="20">
        <f t="shared" si="0"/>
        <v>4889.76</v>
      </c>
    </row>
    <row r="17" s="17" customFormat="1" ht="21.75" customHeight="1" spans="1:10">
      <c r="A17" s="8" t="s">
        <v>26</v>
      </c>
      <c r="B17" s="22" t="s">
        <v>27</v>
      </c>
      <c r="C17" s="8" t="s">
        <v>32</v>
      </c>
      <c r="D17" s="8">
        <v>2506</v>
      </c>
      <c r="E17" s="8">
        <f t="shared" ref="E17:E18" si="9">325.78*12</f>
        <v>3909.36</v>
      </c>
      <c r="F17" s="8">
        <v>2506</v>
      </c>
      <c r="G17" s="8">
        <f t="shared" ref="G17:G18" si="10">25.06*12</f>
        <v>300.72</v>
      </c>
      <c r="H17" s="8">
        <v>2506</v>
      </c>
      <c r="I17" s="8">
        <f t="shared" ref="I17:I18" si="11">56.64*12</f>
        <v>679.68</v>
      </c>
      <c r="J17" s="20">
        <f t="shared" si="0"/>
        <v>4889.76</v>
      </c>
    </row>
    <row r="18" s="17" customFormat="1" ht="21.75" customHeight="1" spans="1:10">
      <c r="A18" s="8" t="s">
        <v>28</v>
      </c>
      <c r="B18" s="22" t="s">
        <v>29</v>
      </c>
      <c r="C18" s="8" t="s">
        <v>32</v>
      </c>
      <c r="D18" s="8">
        <v>2506</v>
      </c>
      <c r="E18" s="8">
        <f t="shared" si="9"/>
        <v>3909.36</v>
      </c>
      <c r="F18" s="8">
        <v>2506</v>
      </c>
      <c r="G18" s="8">
        <f t="shared" si="10"/>
        <v>300.72</v>
      </c>
      <c r="H18" s="8">
        <v>2506</v>
      </c>
      <c r="I18" s="8">
        <f t="shared" si="11"/>
        <v>679.68</v>
      </c>
      <c r="J18" s="20">
        <f t="shared" si="0"/>
        <v>4889.76</v>
      </c>
    </row>
    <row r="19" s="17" customFormat="1" ht="21.75" customHeight="1" spans="1:10">
      <c r="A19" s="8" t="s">
        <v>44</v>
      </c>
      <c r="B19" s="22" t="s">
        <v>45</v>
      </c>
      <c r="C19" s="8" t="s">
        <v>46</v>
      </c>
      <c r="D19" s="8">
        <v>2506</v>
      </c>
      <c r="E19" s="8">
        <f>325.78*11</f>
        <v>3583.58</v>
      </c>
      <c r="F19" s="8">
        <v>2506</v>
      </c>
      <c r="G19" s="8">
        <f>25.06*11</f>
        <v>275.66</v>
      </c>
      <c r="H19" s="8">
        <v>2506</v>
      </c>
      <c r="I19" s="8">
        <f>56.64*11</f>
        <v>623.04</v>
      </c>
      <c r="J19" s="20">
        <f t="shared" si="0"/>
        <v>4482.28</v>
      </c>
    </row>
    <row r="20" s="17" customFormat="1" ht="21.75" customHeight="1" spans="1:10">
      <c r="A20" s="8" t="s">
        <v>47</v>
      </c>
      <c r="B20" s="22" t="s">
        <v>48</v>
      </c>
      <c r="C20" s="8" t="s">
        <v>49</v>
      </c>
      <c r="D20" s="8">
        <v>2506</v>
      </c>
      <c r="E20" s="8">
        <f>325.78*9</f>
        <v>2932.02</v>
      </c>
      <c r="F20" s="8">
        <v>2506</v>
      </c>
      <c r="G20" s="8">
        <f>25.06*9</f>
        <v>225.54</v>
      </c>
      <c r="H20" s="8">
        <v>2506</v>
      </c>
      <c r="I20" s="8">
        <f>56.64*9</f>
        <v>509.76</v>
      </c>
      <c r="J20" s="20">
        <f t="shared" si="0"/>
        <v>3667.32</v>
      </c>
    </row>
    <row r="21" ht="21.75" customHeight="1" spans="1:10">
      <c r="A21" s="20"/>
      <c r="B21" s="20"/>
      <c r="C21" s="20"/>
      <c r="D21" s="8" t="s">
        <v>30</v>
      </c>
      <c r="E21" s="8">
        <f>SUM(E5:E20)</f>
        <v>76473.68</v>
      </c>
      <c r="F21" s="8" t="s">
        <v>30</v>
      </c>
      <c r="G21" s="8">
        <f>SUM(G5:G20)</f>
        <v>5542.18</v>
      </c>
      <c r="H21" s="8" t="s">
        <v>30</v>
      </c>
      <c r="I21" s="8">
        <f>SUM(I5:I20)</f>
        <v>8681.04</v>
      </c>
      <c r="J21" s="8">
        <f>SUM(J5:J20)</f>
        <v>90696.9</v>
      </c>
    </row>
  </sheetData>
  <mergeCells count="9">
    <mergeCell ref="A1:J1"/>
    <mergeCell ref="A2:E2"/>
    <mergeCell ref="D3:E3"/>
    <mergeCell ref="F3:G3"/>
    <mergeCell ref="H3:I3"/>
    <mergeCell ref="A3:A4"/>
    <mergeCell ref="B3:B4"/>
    <mergeCell ref="C3:C4"/>
    <mergeCell ref="J3:J4"/>
  </mergeCells>
  <pageMargins left="0.708333333333333" right="0.6" top="0.509722222222222" bottom="0.747916666666667" header="0.179861111111111" footer="0.314583333333333"/>
  <pageSetup paperSize="9" orientation="landscape" horizontalDpi="200" verticalDpi="300"/>
  <headerFooter>
    <oddFooter>&amp;L填报人：&amp;C负责人：&amp;R填报时间：        年      月     日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workbookViewId="0">
      <selection activeCell="A2" sqref="A2:D2"/>
    </sheetView>
  </sheetViews>
  <sheetFormatPr defaultColWidth="9" defaultRowHeight="14.25"/>
  <cols>
    <col min="1" max="1" width="10.25" customWidth="1"/>
    <col min="2" max="2" width="21.125" customWidth="1"/>
    <col min="3" max="3" width="9.625" customWidth="1"/>
    <col min="4" max="4" width="11.625" customWidth="1"/>
    <col min="5" max="5" width="15.25" customWidth="1"/>
    <col min="6" max="6" width="11.625" customWidth="1"/>
    <col min="7" max="7" width="15.25" customWidth="1"/>
    <col min="8" max="8" width="11.625" customWidth="1"/>
    <col min="9" max="9" width="15.25" customWidth="1"/>
    <col min="10" max="10" width="7.875" customWidth="1"/>
  </cols>
  <sheetData>
    <row r="1" ht="27" customHeight="1" spans="1:10">
      <c r="A1" s="18" t="s">
        <v>50</v>
      </c>
      <c r="B1" s="18"/>
      <c r="C1" s="18"/>
      <c r="D1" s="18"/>
      <c r="E1" s="18"/>
      <c r="F1" s="18"/>
      <c r="G1" s="18"/>
      <c r="H1" s="18"/>
      <c r="I1" s="18"/>
      <c r="J1" s="18"/>
    </row>
    <row r="2" ht="22.5" customHeight="1" spans="1:4">
      <c r="A2" s="3" t="s">
        <v>1</v>
      </c>
      <c r="B2" s="3"/>
      <c r="C2" s="3"/>
      <c r="D2" s="3"/>
    </row>
    <row r="3" ht="27" customHeight="1" spans="1:10">
      <c r="A3" s="8" t="s">
        <v>2</v>
      </c>
      <c r="B3" s="8" t="s">
        <v>3</v>
      </c>
      <c r="C3" s="8" t="s">
        <v>4</v>
      </c>
      <c r="D3" s="8" t="s">
        <v>5</v>
      </c>
      <c r="E3" s="8"/>
      <c r="F3" s="8" t="s">
        <v>6</v>
      </c>
      <c r="G3" s="8"/>
      <c r="H3" s="8" t="s">
        <v>7</v>
      </c>
      <c r="I3" s="8"/>
      <c r="J3" s="21" t="s">
        <v>8</v>
      </c>
    </row>
    <row r="4" ht="27" customHeight="1" spans="1:10">
      <c r="A4" s="8"/>
      <c r="B4" s="8"/>
      <c r="C4" s="8"/>
      <c r="D4" s="8" t="s">
        <v>9</v>
      </c>
      <c r="E4" s="8" t="s">
        <v>10</v>
      </c>
      <c r="F4" s="8" t="s">
        <v>9</v>
      </c>
      <c r="G4" s="8" t="s">
        <v>10</v>
      </c>
      <c r="H4" s="8" t="s">
        <v>9</v>
      </c>
      <c r="I4" s="8" t="s">
        <v>10</v>
      </c>
      <c r="J4" s="21"/>
    </row>
    <row r="5" ht="19.5" customHeight="1" spans="1:10">
      <c r="A5" s="8" t="s">
        <v>11</v>
      </c>
      <c r="B5" s="22" t="s">
        <v>12</v>
      </c>
      <c r="C5" s="20" t="s">
        <v>32</v>
      </c>
      <c r="D5" s="8">
        <v>2695</v>
      </c>
      <c r="E5" s="8">
        <f>512.1*12</f>
        <v>6145.2</v>
      </c>
      <c r="F5" s="8">
        <v>2695</v>
      </c>
      <c r="G5" s="8">
        <f>26.95*12</f>
        <v>323.4</v>
      </c>
      <c r="H5" s="8">
        <v>3094</v>
      </c>
      <c r="I5" s="8">
        <f>247.52*12</f>
        <v>2970.24</v>
      </c>
      <c r="J5" s="20">
        <f>E5+G5+I5</f>
        <v>9438.84</v>
      </c>
    </row>
    <row r="6" ht="19.5" customHeight="1" spans="1:10">
      <c r="A6" s="8" t="s">
        <v>14</v>
      </c>
      <c r="B6" s="22" t="s">
        <v>15</v>
      </c>
      <c r="C6" s="20" t="s">
        <v>32</v>
      </c>
      <c r="D6" s="8">
        <v>2695</v>
      </c>
      <c r="E6" s="8">
        <f t="shared" ref="E6:E17" si="0">512.1*12</f>
        <v>6145.2</v>
      </c>
      <c r="F6" s="8">
        <v>2695</v>
      </c>
      <c r="G6" s="8">
        <f t="shared" ref="G6:G17" si="1">26.95*12</f>
        <v>323.4</v>
      </c>
      <c r="H6" s="8">
        <v>3094</v>
      </c>
      <c r="I6" s="8">
        <f t="shared" ref="I6:I17" si="2">247.52*12</f>
        <v>2970.24</v>
      </c>
      <c r="J6" s="20">
        <f t="shared" ref="J6:J24" si="3">E6+G6+I6</f>
        <v>9438.84</v>
      </c>
    </row>
    <row r="7" ht="19.5" customHeight="1" spans="1:10">
      <c r="A7" s="8" t="s">
        <v>16</v>
      </c>
      <c r="B7" s="22" t="s">
        <v>17</v>
      </c>
      <c r="C7" s="20" t="s">
        <v>32</v>
      </c>
      <c r="D7" s="8">
        <v>2695</v>
      </c>
      <c r="E7" s="8">
        <f t="shared" si="0"/>
        <v>6145.2</v>
      </c>
      <c r="F7" s="8">
        <v>2695</v>
      </c>
      <c r="G7" s="8">
        <f t="shared" si="1"/>
        <v>323.4</v>
      </c>
      <c r="H7" s="8">
        <v>3094</v>
      </c>
      <c r="I7" s="8">
        <f t="shared" si="2"/>
        <v>2970.24</v>
      </c>
      <c r="J7" s="20">
        <f t="shared" si="3"/>
        <v>9438.84</v>
      </c>
    </row>
    <row r="8" ht="19.5" customHeight="1" spans="1:10">
      <c r="A8" s="8" t="s">
        <v>18</v>
      </c>
      <c r="B8" s="22" t="s">
        <v>19</v>
      </c>
      <c r="C8" s="20" t="s">
        <v>32</v>
      </c>
      <c r="D8" s="8">
        <v>2695</v>
      </c>
      <c r="E8" s="8">
        <f t="shared" si="0"/>
        <v>6145.2</v>
      </c>
      <c r="F8" s="8">
        <v>2695</v>
      </c>
      <c r="G8" s="8">
        <f t="shared" si="1"/>
        <v>323.4</v>
      </c>
      <c r="H8" s="8">
        <v>3094</v>
      </c>
      <c r="I8" s="8">
        <f t="shared" si="2"/>
        <v>2970.24</v>
      </c>
      <c r="J8" s="20">
        <f t="shared" si="3"/>
        <v>9438.84</v>
      </c>
    </row>
    <row r="9" ht="19.5" customHeight="1" spans="1:10">
      <c r="A9" s="8" t="s">
        <v>20</v>
      </c>
      <c r="B9" s="22" t="s">
        <v>21</v>
      </c>
      <c r="C9" s="20" t="s">
        <v>32</v>
      </c>
      <c r="D9" s="8">
        <v>2695</v>
      </c>
      <c r="E9" s="8">
        <f t="shared" si="0"/>
        <v>6145.2</v>
      </c>
      <c r="F9" s="8">
        <v>2695</v>
      </c>
      <c r="G9" s="8">
        <f t="shared" si="1"/>
        <v>323.4</v>
      </c>
      <c r="H9" s="8">
        <v>3094</v>
      </c>
      <c r="I9" s="8">
        <f t="shared" si="2"/>
        <v>2970.24</v>
      </c>
      <c r="J9" s="20">
        <f t="shared" si="3"/>
        <v>9438.84</v>
      </c>
    </row>
    <row r="10" ht="19.5" customHeight="1" spans="1:10">
      <c r="A10" s="8" t="s">
        <v>22</v>
      </c>
      <c r="B10" s="22" t="s">
        <v>23</v>
      </c>
      <c r="C10" s="20" t="s">
        <v>32</v>
      </c>
      <c r="D10" s="8">
        <v>2695</v>
      </c>
      <c r="E10" s="8">
        <f t="shared" si="0"/>
        <v>6145.2</v>
      </c>
      <c r="F10" s="8">
        <v>2695</v>
      </c>
      <c r="G10" s="8">
        <f t="shared" si="1"/>
        <v>323.4</v>
      </c>
      <c r="H10" s="8">
        <v>3094</v>
      </c>
      <c r="I10" s="8">
        <f t="shared" si="2"/>
        <v>2970.24</v>
      </c>
      <c r="J10" s="20">
        <f t="shared" si="3"/>
        <v>9438.84</v>
      </c>
    </row>
    <row r="11" ht="19.5" customHeight="1" spans="1:10">
      <c r="A11" s="8" t="s">
        <v>33</v>
      </c>
      <c r="B11" s="22" t="s">
        <v>34</v>
      </c>
      <c r="C11" s="20" t="s">
        <v>32</v>
      </c>
      <c r="D11" s="8">
        <v>2695</v>
      </c>
      <c r="E11" s="8">
        <f t="shared" si="0"/>
        <v>6145.2</v>
      </c>
      <c r="F11" s="8">
        <v>2695</v>
      </c>
      <c r="G11" s="8">
        <f t="shared" si="1"/>
        <v>323.4</v>
      </c>
      <c r="H11" s="8">
        <v>3094</v>
      </c>
      <c r="I11" s="8">
        <f t="shared" si="2"/>
        <v>2970.24</v>
      </c>
      <c r="J11" s="20">
        <f t="shared" si="3"/>
        <v>9438.84</v>
      </c>
    </row>
    <row r="12" ht="19.5" customHeight="1" spans="1:10">
      <c r="A12" s="8" t="s">
        <v>35</v>
      </c>
      <c r="B12" s="22" t="s">
        <v>36</v>
      </c>
      <c r="C12" s="20" t="s">
        <v>32</v>
      </c>
      <c r="D12" s="8">
        <v>2695</v>
      </c>
      <c r="E12" s="8">
        <f t="shared" si="0"/>
        <v>6145.2</v>
      </c>
      <c r="F12" s="8">
        <v>2695</v>
      </c>
      <c r="G12" s="8">
        <f t="shared" si="1"/>
        <v>323.4</v>
      </c>
      <c r="H12" s="8">
        <v>3094</v>
      </c>
      <c r="I12" s="8">
        <f t="shared" si="2"/>
        <v>2970.24</v>
      </c>
      <c r="J12" s="20">
        <f t="shared" si="3"/>
        <v>9438.84</v>
      </c>
    </row>
    <row r="13" ht="19.5" customHeight="1" spans="1:10">
      <c r="A13" s="8" t="s">
        <v>37</v>
      </c>
      <c r="B13" s="22" t="s">
        <v>38</v>
      </c>
      <c r="C13" s="20" t="s">
        <v>32</v>
      </c>
      <c r="D13" s="8">
        <v>2695</v>
      </c>
      <c r="E13" s="8">
        <f t="shared" si="0"/>
        <v>6145.2</v>
      </c>
      <c r="F13" s="8">
        <v>2695</v>
      </c>
      <c r="G13" s="8">
        <f t="shared" si="1"/>
        <v>323.4</v>
      </c>
      <c r="H13" s="8">
        <v>3094</v>
      </c>
      <c r="I13" s="8">
        <f t="shared" si="2"/>
        <v>2970.24</v>
      </c>
      <c r="J13" s="20">
        <f t="shared" si="3"/>
        <v>9438.84</v>
      </c>
    </row>
    <row r="14" ht="19.5" customHeight="1" spans="1:10">
      <c r="A14" s="8" t="s">
        <v>39</v>
      </c>
      <c r="B14" s="22" t="s">
        <v>40</v>
      </c>
      <c r="C14" s="20" t="s">
        <v>32</v>
      </c>
      <c r="D14" s="8">
        <v>2695</v>
      </c>
      <c r="E14" s="8">
        <f t="shared" si="0"/>
        <v>6145.2</v>
      </c>
      <c r="F14" s="8">
        <v>2695</v>
      </c>
      <c r="G14" s="8">
        <f t="shared" si="1"/>
        <v>323.4</v>
      </c>
      <c r="H14" s="8">
        <v>3094</v>
      </c>
      <c r="I14" s="8">
        <f t="shared" si="2"/>
        <v>2970.24</v>
      </c>
      <c r="J14" s="20">
        <f t="shared" si="3"/>
        <v>9438.84</v>
      </c>
    </row>
    <row r="15" ht="19.5" customHeight="1" spans="1:10">
      <c r="A15" s="8" t="s">
        <v>42</v>
      </c>
      <c r="B15" s="22" t="s">
        <v>43</v>
      </c>
      <c r="C15" s="20" t="s">
        <v>32</v>
      </c>
      <c r="D15" s="8">
        <v>2695</v>
      </c>
      <c r="E15" s="8">
        <f t="shared" si="0"/>
        <v>6145.2</v>
      </c>
      <c r="F15" s="8">
        <v>2695</v>
      </c>
      <c r="G15" s="8">
        <f t="shared" si="1"/>
        <v>323.4</v>
      </c>
      <c r="H15" s="8">
        <v>3094</v>
      </c>
      <c r="I15" s="8">
        <f t="shared" si="2"/>
        <v>2970.24</v>
      </c>
      <c r="J15" s="20">
        <f t="shared" si="3"/>
        <v>9438.84</v>
      </c>
    </row>
    <row r="16" ht="19.5" customHeight="1" spans="1:10">
      <c r="A16" s="8" t="s">
        <v>51</v>
      </c>
      <c r="B16" s="22" t="s">
        <v>52</v>
      </c>
      <c r="C16" s="20" t="s">
        <v>32</v>
      </c>
      <c r="D16" s="8">
        <v>2695</v>
      </c>
      <c r="E16" s="8">
        <f t="shared" si="0"/>
        <v>6145.2</v>
      </c>
      <c r="F16" s="8">
        <v>2695</v>
      </c>
      <c r="G16" s="8">
        <f t="shared" si="1"/>
        <v>323.4</v>
      </c>
      <c r="H16" s="8">
        <v>3094</v>
      </c>
      <c r="I16" s="8">
        <f t="shared" si="2"/>
        <v>2970.24</v>
      </c>
      <c r="J16" s="20">
        <f t="shared" si="3"/>
        <v>9438.84</v>
      </c>
    </row>
    <row r="17" ht="19.5" customHeight="1" spans="1:10">
      <c r="A17" s="8" t="s">
        <v>53</v>
      </c>
      <c r="B17" s="22" t="s">
        <v>54</v>
      </c>
      <c r="C17" s="20" t="s">
        <v>32</v>
      </c>
      <c r="D17" s="8">
        <v>2695</v>
      </c>
      <c r="E17" s="8">
        <f t="shared" si="0"/>
        <v>6145.2</v>
      </c>
      <c r="F17" s="8">
        <v>2695</v>
      </c>
      <c r="G17" s="8">
        <f t="shared" si="1"/>
        <v>323.4</v>
      </c>
      <c r="H17" s="8">
        <v>3094</v>
      </c>
      <c r="I17" s="8">
        <f t="shared" si="2"/>
        <v>2970.24</v>
      </c>
      <c r="J17" s="20">
        <f t="shared" si="3"/>
        <v>9438.84</v>
      </c>
    </row>
    <row r="18" s="17" customFormat="1" ht="19.5" customHeight="1" spans="1:10">
      <c r="A18" s="8" t="s">
        <v>55</v>
      </c>
      <c r="B18" s="22" t="s">
        <v>56</v>
      </c>
      <c r="C18" s="8" t="s">
        <v>49</v>
      </c>
      <c r="D18" s="8">
        <v>2695</v>
      </c>
      <c r="E18" s="8">
        <f>512.1*9</f>
        <v>4608.9</v>
      </c>
      <c r="F18" s="8">
        <v>2695</v>
      </c>
      <c r="G18" s="8">
        <f>26.95*9</f>
        <v>242.55</v>
      </c>
      <c r="H18" s="8">
        <v>3094</v>
      </c>
      <c r="I18" s="8">
        <f>247.52*9</f>
        <v>2227.68</v>
      </c>
      <c r="J18" s="20">
        <f t="shared" si="3"/>
        <v>7079.13</v>
      </c>
    </row>
    <row r="19" s="17" customFormat="1" ht="19.5" customHeight="1" spans="1:10">
      <c r="A19" s="8" t="s">
        <v>57</v>
      </c>
      <c r="B19" s="22" t="s">
        <v>58</v>
      </c>
      <c r="C19" s="7" t="s">
        <v>59</v>
      </c>
      <c r="D19" s="8">
        <v>2695</v>
      </c>
      <c r="E19" s="8">
        <f>512.1*5</f>
        <v>2560.5</v>
      </c>
      <c r="F19" s="8">
        <v>2695</v>
      </c>
      <c r="G19" s="8">
        <f>26.95*5</f>
        <v>134.75</v>
      </c>
      <c r="H19" s="8">
        <v>3094</v>
      </c>
      <c r="I19" s="8">
        <f>247.52*5</f>
        <v>1237.6</v>
      </c>
      <c r="J19" s="20">
        <f t="shared" si="3"/>
        <v>3932.85</v>
      </c>
    </row>
    <row r="20" s="17" customFormat="1" ht="21" customHeight="1" spans="1:10">
      <c r="A20" s="8" t="s">
        <v>24</v>
      </c>
      <c r="B20" s="22" t="s">
        <v>25</v>
      </c>
      <c r="C20" s="8" t="s">
        <v>32</v>
      </c>
      <c r="D20" s="8">
        <v>2506</v>
      </c>
      <c r="E20" s="8">
        <f>325.78*12</f>
        <v>3909.36</v>
      </c>
      <c r="F20" s="8">
        <v>2506</v>
      </c>
      <c r="G20" s="8">
        <f>12.3*12</f>
        <v>147.6</v>
      </c>
      <c r="H20" s="8">
        <v>3005</v>
      </c>
      <c r="I20" s="8">
        <f>65.32*12</f>
        <v>783.84</v>
      </c>
      <c r="J20" s="20">
        <f t="shared" si="3"/>
        <v>4840.8</v>
      </c>
    </row>
    <row r="21" s="17" customFormat="1" ht="21" customHeight="1" spans="1:10">
      <c r="A21" s="8" t="s">
        <v>26</v>
      </c>
      <c r="B21" s="22" t="s">
        <v>27</v>
      </c>
      <c r="C21" s="8" t="s">
        <v>32</v>
      </c>
      <c r="D21" s="8">
        <v>2506</v>
      </c>
      <c r="E21" s="8">
        <f t="shared" ref="E21:E24" si="4">325.78*12</f>
        <v>3909.36</v>
      </c>
      <c r="F21" s="8">
        <v>2506</v>
      </c>
      <c r="G21" s="8">
        <f t="shared" ref="G21:G24" si="5">12.3*12</f>
        <v>147.6</v>
      </c>
      <c r="H21" s="8">
        <v>3005</v>
      </c>
      <c r="I21" s="8">
        <f t="shared" ref="I21:I24" si="6">65.32*12</f>
        <v>783.84</v>
      </c>
      <c r="J21" s="20">
        <f t="shared" si="3"/>
        <v>4840.8</v>
      </c>
    </row>
    <row r="22" s="17" customFormat="1" ht="21" customHeight="1" spans="1:10">
      <c r="A22" s="8" t="s">
        <v>28</v>
      </c>
      <c r="B22" s="22" t="s">
        <v>29</v>
      </c>
      <c r="C22" s="8" t="s">
        <v>32</v>
      </c>
      <c r="D22" s="8">
        <v>2506</v>
      </c>
      <c r="E22" s="8">
        <f t="shared" si="4"/>
        <v>3909.36</v>
      </c>
      <c r="F22" s="8">
        <v>2506</v>
      </c>
      <c r="G22" s="8">
        <f t="shared" si="5"/>
        <v>147.6</v>
      </c>
      <c r="H22" s="8">
        <v>3005</v>
      </c>
      <c r="I22" s="8">
        <f t="shared" si="6"/>
        <v>783.84</v>
      </c>
      <c r="J22" s="20">
        <f t="shared" si="3"/>
        <v>4840.8</v>
      </c>
    </row>
    <row r="23" s="17" customFormat="1" ht="21" customHeight="1" spans="1:10">
      <c r="A23" s="8" t="s">
        <v>44</v>
      </c>
      <c r="B23" s="22" t="s">
        <v>45</v>
      </c>
      <c r="C23" s="8" t="s">
        <v>32</v>
      </c>
      <c r="D23" s="8">
        <v>2506</v>
      </c>
      <c r="E23" s="8">
        <f t="shared" si="4"/>
        <v>3909.36</v>
      </c>
      <c r="F23" s="8">
        <v>2506</v>
      </c>
      <c r="G23" s="8">
        <f t="shared" si="5"/>
        <v>147.6</v>
      </c>
      <c r="H23" s="8">
        <v>3005</v>
      </c>
      <c r="I23" s="8">
        <f t="shared" si="6"/>
        <v>783.84</v>
      </c>
      <c r="J23" s="20">
        <f t="shared" si="3"/>
        <v>4840.8</v>
      </c>
    </row>
    <row r="24" s="17" customFormat="1" ht="22.5" customHeight="1" spans="1:10">
      <c r="A24" s="8" t="s">
        <v>47</v>
      </c>
      <c r="B24" s="22" t="s">
        <v>48</v>
      </c>
      <c r="C24" s="8" t="s">
        <v>32</v>
      </c>
      <c r="D24" s="8">
        <v>2506</v>
      </c>
      <c r="E24" s="8">
        <f t="shared" si="4"/>
        <v>3909.36</v>
      </c>
      <c r="F24" s="8">
        <v>2506</v>
      </c>
      <c r="G24" s="8">
        <f t="shared" si="5"/>
        <v>147.6</v>
      </c>
      <c r="H24" s="8">
        <v>3005</v>
      </c>
      <c r="I24" s="8">
        <f t="shared" si="6"/>
        <v>783.84</v>
      </c>
      <c r="J24" s="20">
        <f t="shared" si="3"/>
        <v>4840.8</v>
      </c>
    </row>
    <row r="25" ht="22.5" customHeight="1" spans="1:10">
      <c r="A25" s="20"/>
      <c r="B25" s="20"/>
      <c r="C25" s="20"/>
      <c r="D25" s="8" t="s">
        <v>30</v>
      </c>
      <c r="E25" s="8">
        <f>SUM(E5:E24)</f>
        <v>106603.8</v>
      </c>
      <c r="F25" s="8" t="s">
        <v>30</v>
      </c>
      <c r="G25" s="8">
        <f>SUM(G5:G24)</f>
        <v>5319.5</v>
      </c>
      <c r="H25" s="8" t="s">
        <v>30</v>
      </c>
      <c r="I25" s="8">
        <f>SUM(I5:I24)</f>
        <v>45997.6</v>
      </c>
      <c r="J25" s="8">
        <f>SUM(J5:J24)</f>
        <v>157920.9</v>
      </c>
    </row>
  </sheetData>
  <mergeCells count="9">
    <mergeCell ref="A1:J1"/>
    <mergeCell ref="A2:D2"/>
    <mergeCell ref="D3:E3"/>
    <mergeCell ref="F3:G3"/>
    <mergeCell ref="H3:I3"/>
    <mergeCell ref="A3:A4"/>
    <mergeCell ref="B3:B4"/>
    <mergeCell ref="C3:C4"/>
    <mergeCell ref="J3:J4"/>
  </mergeCells>
  <pageMargins left="0.708333333333333" right="0.479861111111111" top="0.319444444444444" bottom="0.747916666666667" header="0.169444444444444" footer="0.314583333333333"/>
  <pageSetup paperSize="9" orientation="landscape" horizontalDpi="200" verticalDpi="300"/>
  <headerFooter>
    <oddFooter>&amp;L填报人：&amp;C负责人：&amp;R填报时间：        年      月     日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2"/>
  <sheetViews>
    <sheetView topLeftCell="A19" workbookViewId="0">
      <selection activeCell="E34" sqref="E34"/>
    </sheetView>
  </sheetViews>
  <sheetFormatPr defaultColWidth="9" defaultRowHeight="14.25"/>
  <cols>
    <col min="1" max="1" width="10.25" customWidth="1"/>
    <col min="2" max="2" width="21.125" customWidth="1"/>
    <col min="3" max="3" width="9.625" customWidth="1"/>
    <col min="4" max="4" width="11.625" customWidth="1"/>
    <col min="5" max="5" width="15.25" customWidth="1"/>
    <col min="6" max="6" width="11.625" customWidth="1"/>
    <col min="7" max="7" width="15.25" customWidth="1"/>
    <col min="8" max="8" width="11.625" customWidth="1"/>
    <col min="9" max="9" width="15.25" customWidth="1"/>
    <col min="10" max="10" width="7.875" customWidth="1"/>
  </cols>
  <sheetData>
    <row r="1" ht="27" customHeight="1" spans="1:10">
      <c r="A1" s="18" t="s">
        <v>60</v>
      </c>
      <c r="B1" s="18"/>
      <c r="C1" s="18"/>
      <c r="D1" s="18"/>
      <c r="E1" s="18"/>
      <c r="F1" s="18"/>
      <c r="G1" s="18"/>
      <c r="H1" s="18"/>
      <c r="I1" s="18"/>
      <c r="J1" s="18"/>
    </row>
    <row r="2" ht="22.5" customHeight="1" spans="1:4">
      <c r="A2" s="3" t="s">
        <v>1</v>
      </c>
      <c r="B2" s="3"/>
      <c r="C2" s="3"/>
      <c r="D2" s="3"/>
    </row>
    <row r="3" ht="24" customHeight="1" spans="1:10">
      <c r="A3" s="8" t="s">
        <v>2</v>
      </c>
      <c r="B3" s="8" t="s">
        <v>3</v>
      </c>
      <c r="C3" s="8" t="s">
        <v>4</v>
      </c>
      <c r="D3" s="8" t="s">
        <v>5</v>
      </c>
      <c r="E3" s="8"/>
      <c r="F3" s="8" t="s">
        <v>6</v>
      </c>
      <c r="G3" s="8"/>
      <c r="H3" s="8" t="s">
        <v>7</v>
      </c>
      <c r="I3" s="8"/>
      <c r="J3" s="21" t="s">
        <v>8</v>
      </c>
    </row>
    <row r="4" ht="25.5" customHeight="1" spans="1:10">
      <c r="A4" s="8"/>
      <c r="B4" s="8"/>
      <c r="C4" s="8"/>
      <c r="D4" s="8" t="s">
        <v>9</v>
      </c>
      <c r="E4" s="8" t="s">
        <v>10</v>
      </c>
      <c r="F4" s="8" t="s">
        <v>9</v>
      </c>
      <c r="G4" s="8" t="s">
        <v>10</v>
      </c>
      <c r="H4" s="8" t="s">
        <v>9</v>
      </c>
      <c r="I4" s="8" t="s">
        <v>10</v>
      </c>
      <c r="J4" s="21"/>
    </row>
    <row r="5" ht="17.25" customHeight="1" spans="1:10">
      <c r="A5" s="8" t="s">
        <v>11</v>
      </c>
      <c r="B5" s="22" t="s">
        <v>12</v>
      </c>
      <c r="C5" s="20" t="s">
        <v>61</v>
      </c>
      <c r="D5" s="8">
        <v>2695</v>
      </c>
      <c r="E5" s="8">
        <f>512.1*10</f>
        <v>5121</v>
      </c>
      <c r="F5" s="8">
        <v>2695</v>
      </c>
      <c r="G5" s="8">
        <f>18.86*10</f>
        <v>188.6</v>
      </c>
      <c r="H5" s="8">
        <v>3094</v>
      </c>
      <c r="I5" s="8">
        <f>247.52*10</f>
        <v>2475.2</v>
      </c>
      <c r="J5" s="20">
        <f>E5+G5+I5</f>
        <v>7784.8</v>
      </c>
    </row>
    <row r="6" ht="17.25" customHeight="1" spans="1:10">
      <c r="A6" s="8" t="s">
        <v>14</v>
      </c>
      <c r="B6" s="22" t="s">
        <v>15</v>
      </c>
      <c r="C6" s="20" t="s">
        <v>61</v>
      </c>
      <c r="D6" s="8">
        <v>2695</v>
      </c>
      <c r="E6" s="8">
        <f t="shared" ref="E6:E21" si="0">512.1*10</f>
        <v>5121</v>
      </c>
      <c r="F6" s="8">
        <v>2695</v>
      </c>
      <c r="G6" s="8">
        <f t="shared" ref="G6:G21" si="1">18.86*10</f>
        <v>188.6</v>
      </c>
      <c r="H6" s="8">
        <v>3094</v>
      </c>
      <c r="I6" s="8">
        <f t="shared" ref="I6:I21" si="2">247.52*10</f>
        <v>2475.2</v>
      </c>
      <c r="J6" s="20">
        <f t="shared" ref="J6:J29" si="3">E6+G6+I6</f>
        <v>7784.8</v>
      </c>
    </row>
    <row r="7" ht="17.25" customHeight="1" spans="1:10">
      <c r="A7" s="8" t="s">
        <v>16</v>
      </c>
      <c r="B7" s="22" t="s">
        <v>17</v>
      </c>
      <c r="C7" s="20" t="s">
        <v>61</v>
      </c>
      <c r="D7" s="8">
        <v>2695</v>
      </c>
      <c r="E7" s="8">
        <f t="shared" si="0"/>
        <v>5121</v>
      </c>
      <c r="F7" s="8">
        <v>2695</v>
      </c>
      <c r="G7" s="8">
        <f t="shared" si="1"/>
        <v>188.6</v>
      </c>
      <c r="H7" s="8">
        <v>3094</v>
      </c>
      <c r="I7" s="8">
        <f t="shared" si="2"/>
        <v>2475.2</v>
      </c>
      <c r="J7" s="20">
        <f t="shared" si="3"/>
        <v>7784.8</v>
      </c>
    </row>
    <row r="8" ht="17.25" customHeight="1" spans="1:10">
      <c r="A8" s="8" t="s">
        <v>18</v>
      </c>
      <c r="B8" s="22" t="s">
        <v>19</v>
      </c>
      <c r="C8" s="20" t="s">
        <v>61</v>
      </c>
      <c r="D8" s="8">
        <v>2695</v>
      </c>
      <c r="E8" s="8">
        <f t="shared" si="0"/>
        <v>5121</v>
      </c>
      <c r="F8" s="8">
        <v>2695</v>
      </c>
      <c r="G8" s="8">
        <f t="shared" si="1"/>
        <v>188.6</v>
      </c>
      <c r="H8" s="8">
        <v>3094</v>
      </c>
      <c r="I8" s="8">
        <f t="shared" si="2"/>
        <v>2475.2</v>
      </c>
      <c r="J8" s="20">
        <f t="shared" si="3"/>
        <v>7784.8</v>
      </c>
    </row>
    <row r="9" ht="17.25" customHeight="1" spans="1:10">
      <c r="A9" s="8" t="s">
        <v>20</v>
      </c>
      <c r="B9" s="22" t="s">
        <v>21</v>
      </c>
      <c r="C9" s="20" t="s">
        <v>61</v>
      </c>
      <c r="D9" s="8">
        <v>2695</v>
      </c>
      <c r="E9" s="8">
        <f t="shared" si="0"/>
        <v>5121</v>
      </c>
      <c r="F9" s="8">
        <v>2695</v>
      </c>
      <c r="G9" s="8">
        <f t="shared" si="1"/>
        <v>188.6</v>
      </c>
      <c r="H9" s="8">
        <v>3094</v>
      </c>
      <c r="I9" s="8">
        <f t="shared" si="2"/>
        <v>2475.2</v>
      </c>
      <c r="J9" s="20">
        <f t="shared" si="3"/>
        <v>7784.8</v>
      </c>
    </row>
    <row r="10" ht="17.25" customHeight="1" spans="1:10">
      <c r="A10" s="8" t="s">
        <v>22</v>
      </c>
      <c r="B10" s="22" t="s">
        <v>23</v>
      </c>
      <c r="C10" s="20" t="s">
        <v>61</v>
      </c>
      <c r="D10" s="8">
        <v>2695</v>
      </c>
      <c r="E10" s="8">
        <f t="shared" si="0"/>
        <v>5121</v>
      </c>
      <c r="F10" s="8">
        <v>2695</v>
      </c>
      <c r="G10" s="8">
        <f t="shared" si="1"/>
        <v>188.6</v>
      </c>
      <c r="H10" s="8">
        <v>3094</v>
      </c>
      <c r="I10" s="8">
        <f t="shared" si="2"/>
        <v>2475.2</v>
      </c>
      <c r="J10" s="20">
        <f t="shared" si="3"/>
        <v>7784.8</v>
      </c>
    </row>
    <row r="11" ht="17.25" customHeight="1" spans="1:10">
      <c r="A11" s="8" t="s">
        <v>33</v>
      </c>
      <c r="B11" s="22" t="s">
        <v>34</v>
      </c>
      <c r="C11" s="20" t="s">
        <v>61</v>
      </c>
      <c r="D11" s="8">
        <v>2695</v>
      </c>
      <c r="E11" s="8">
        <f t="shared" si="0"/>
        <v>5121</v>
      </c>
      <c r="F11" s="8">
        <v>2695</v>
      </c>
      <c r="G11" s="8">
        <f t="shared" si="1"/>
        <v>188.6</v>
      </c>
      <c r="H11" s="8">
        <v>3094</v>
      </c>
      <c r="I11" s="8">
        <f t="shared" si="2"/>
        <v>2475.2</v>
      </c>
      <c r="J11" s="20">
        <f t="shared" si="3"/>
        <v>7784.8</v>
      </c>
    </row>
    <row r="12" ht="17.25" customHeight="1" spans="1:10">
      <c r="A12" s="8" t="s">
        <v>35</v>
      </c>
      <c r="B12" s="22" t="s">
        <v>36</v>
      </c>
      <c r="C12" s="20" t="s">
        <v>61</v>
      </c>
      <c r="D12" s="8">
        <v>2695</v>
      </c>
      <c r="E12" s="8">
        <f t="shared" si="0"/>
        <v>5121</v>
      </c>
      <c r="F12" s="8">
        <v>2695</v>
      </c>
      <c r="G12" s="8">
        <f t="shared" si="1"/>
        <v>188.6</v>
      </c>
      <c r="H12" s="8">
        <v>3094</v>
      </c>
      <c r="I12" s="8">
        <f t="shared" si="2"/>
        <v>2475.2</v>
      </c>
      <c r="J12" s="20">
        <f t="shared" si="3"/>
        <v>7784.8</v>
      </c>
    </row>
    <row r="13" ht="17.25" customHeight="1" spans="1:10">
      <c r="A13" s="8" t="s">
        <v>37</v>
      </c>
      <c r="B13" s="22" t="s">
        <v>38</v>
      </c>
      <c r="C13" s="20" t="s">
        <v>61</v>
      </c>
      <c r="D13" s="8">
        <v>2695</v>
      </c>
      <c r="E13" s="8">
        <f t="shared" si="0"/>
        <v>5121</v>
      </c>
      <c r="F13" s="8">
        <v>2695</v>
      </c>
      <c r="G13" s="8">
        <f t="shared" si="1"/>
        <v>188.6</v>
      </c>
      <c r="H13" s="8">
        <v>3094</v>
      </c>
      <c r="I13" s="8">
        <f t="shared" si="2"/>
        <v>2475.2</v>
      </c>
      <c r="J13" s="20">
        <f t="shared" si="3"/>
        <v>7784.8</v>
      </c>
    </row>
    <row r="14" ht="17.25" customHeight="1" spans="1:10">
      <c r="A14" s="8" t="s">
        <v>39</v>
      </c>
      <c r="B14" s="22" t="s">
        <v>40</v>
      </c>
      <c r="C14" s="20" t="s">
        <v>61</v>
      </c>
      <c r="D14" s="8">
        <v>2695</v>
      </c>
      <c r="E14" s="8">
        <f t="shared" si="0"/>
        <v>5121</v>
      </c>
      <c r="F14" s="8">
        <v>2695</v>
      </c>
      <c r="G14" s="8">
        <f t="shared" si="1"/>
        <v>188.6</v>
      </c>
      <c r="H14" s="8">
        <v>3094</v>
      </c>
      <c r="I14" s="8">
        <f t="shared" si="2"/>
        <v>2475.2</v>
      </c>
      <c r="J14" s="20">
        <f t="shared" si="3"/>
        <v>7784.8</v>
      </c>
    </row>
    <row r="15" ht="17.25" customHeight="1" spans="1:10">
      <c r="A15" s="8" t="s">
        <v>42</v>
      </c>
      <c r="B15" s="22" t="s">
        <v>43</v>
      </c>
      <c r="C15" s="20" t="s">
        <v>61</v>
      </c>
      <c r="D15" s="8">
        <v>2695</v>
      </c>
      <c r="E15" s="8">
        <f t="shared" si="0"/>
        <v>5121</v>
      </c>
      <c r="F15" s="8">
        <v>2695</v>
      </c>
      <c r="G15" s="8">
        <f t="shared" si="1"/>
        <v>188.6</v>
      </c>
      <c r="H15" s="8">
        <v>3094</v>
      </c>
      <c r="I15" s="8">
        <f t="shared" si="2"/>
        <v>2475.2</v>
      </c>
      <c r="J15" s="20">
        <f t="shared" si="3"/>
        <v>7784.8</v>
      </c>
    </row>
    <row r="16" ht="17.25" customHeight="1" spans="1:10">
      <c r="A16" s="8" t="s">
        <v>51</v>
      </c>
      <c r="B16" s="22" t="s">
        <v>52</v>
      </c>
      <c r="C16" s="20" t="s">
        <v>61</v>
      </c>
      <c r="D16" s="8">
        <v>2695</v>
      </c>
      <c r="E16" s="8">
        <f t="shared" si="0"/>
        <v>5121</v>
      </c>
      <c r="F16" s="8">
        <v>2695</v>
      </c>
      <c r="G16" s="8">
        <f t="shared" si="1"/>
        <v>188.6</v>
      </c>
      <c r="H16" s="8">
        <v>3094</v>
      </c>
      <c r="I16" s="8">
        <f t="shared" si="2"/>
        <v>2475.2</v>
      </c>
      <c r="J16" s="20">
        <f t="shared" si="3"/>
        <v>7784.8</v>
      </c>
    </row>
    <row r="17" ht="17.25" customHeight="1" spans="1:10">
      <c r="A17" s="8" t="s">
        <v>53</v>
      </c>
      <c r="B17" s="22" t="s">
        <v>54</v>
      </c>
      <c r="C17" s="20" t="s">
        <v>61</v>
      </c>
      <c r="D17" s="8">
        <v>2695</v>
      </c>
      <c r="E17" s="8">
        <f t="shared" si="0"/>
        <v>5121</v>
      </c>
      <c r="F17" s="8">
        <v>2695</v>
      </c>
      <c r="G17" s="8">
        <f t="shared" si="1"/>
        <v>188.6</v>
      </c>
      <c r="H17" s="8">
        <v>3094</v>
      </c>
      <c r="I17" s="8">
        <f t="shared" si="2"/>
        <v>2475.2</v>
      </c>
      <c r="J17" s="20">
        <f t="shared" si="3"/>
        <v>7784.8</v>
      </c>
    </row>
    <row r="18" ht="17.25" customHeight="1" spans="1:10">
      <c r="A18" s="8" t="s">
        <v>55</v>
      </c>
      <c r="B18" s="22" t="s">
        <v>56</v>
      </c>
      <c r="C18" s="20" t="s">
        <v>61</v>
      </c>
      <c r="D18" s="8">
        <v>2695</v>
      </c>
      <c r="E18" s="8">
        <f t="shared" si="0"/>
        <v>5121</v>
      </c>
      <c r="F18" s="8">
        <v>2695</v>
      </c>
      <c r="G18" s="8">
        <f t="shared" si="1"/>
        <v>188.6</v>
      </c>
      <c r="H18" s="8">
        <v>3094</v>
      </c>
      <c r="I18" s="8">
        <f t="shared" si="2"/>
        <v>2475.2</v>
      </c>
      <c r="J18" s="20">
        <f t="shared" si="3"/>
        <v>7784.8</v>
      </c>
    </row>
    <row r="19" ht="17.25" customHeight="1" spans="1:10">
      <c r="A19" s="8" t="s">
        <v>57</v>
      </c>
      <c r="B19" s="22" t="s">
        <v>58</v>
      </c>
      <c r="C19" s="20" t="s">
        <v>61</v>
      </c>
      <c r="D19" s="8">
        <v>2695</v>
      </c>
      <c r="E19" s="8">
        <f t="shared" si="0"/>
        <v>5121</v>
      </c>
      <c r="F19" s="8">
        <v>2695</v>
      </c>
      <c r="G19" s="8">
        <f t="shared" si="1"/>
        <v>188.6</v>
      </c>
      <c r="H19" s="8">
        <v>3094</v>
      </c>
      <c r="I19" s="8">
        <f t="shared" si="2"/>
        <v>2475.2</v>
      </c>
      <c r="J19" s="20">
        <f t="shared" si="3"/>
        <v>7784.8</v>
      </c>
    </row>
    <row r="20" ht="17.25" customHeight="1" spans="1:10">
      <c r="A20" s="8" t="s">
        <v>62</v>
      </c>
      <c r="B20" s="22" t="s">
        <v>63</v>
      </c>
      <c r="C20" s="20" t="s">
        <v>61</v>
      </c>
      <c r="D20" s="8">
        <v>2695</v>
      </c>
      <c r="E20" s="8">
        <f t="shared" si="0"/>
        <v>5121</v>
      </c>
      <c r="F20" s="8">
        <v>2695</v>
      </c>
      <c r="G20" s="8">
        <f t="shared" si="1"/>
        <v>188.6</v>
      </c>
      <c r="H20" s="8">
        <v>3094</v>
      </c>
      <c r="I20" s="8">
        <f t="shared" si="2"/>
        <v>2475.2</v>
      </c>
      <c r="J20" s="20">
        <f t="shared" si="3"/>
        <v>7784.8</v>
      </c>
    </row>
    <row r="21" ht="17.25" customHeight="1" spans="1:10">
      <c r="A21" s="8" t="s">
        <v>64</v>
      </c>
      <c r="B21" s="22" t="s">
        <v>65</v>
      </c>
      <c r="C21" s="20" t="s">
        <v>61</v>
      </c>
      <c r="D21" s="8">
        <v>2695</v>
      </c>
      <c r="E21" s="8">
        <f t="shared" si="0"/>
        <v>5121</v>
      </c>
      <c r="F21" s="8">
        <v>2695</v>
      </c>
      <c r="G21" s="8">
        <f t="shared" si="1"/>
        <v>188.6</v>
      </c>
      <c r="H21" s="8">
        <v>3094</v>
      </c>
      <c r="I21" s="8">
        <f t="shared" si="2"/>
        <v>2475.2</v>
      </c>
      <c r="J21" s="20">
        <f t="shared" si="3"/>
        <v>7784.8</v>
      </c>
    </row>
    <row r="22" s="17" customFormat="1" ht="17.25" customHeight="1" spans="1:10">
      <c r="A22" s="8" t="s">
        <v>66</v>
      </c>
      <c r="B22" s="22" t="s">
        <v>67</v>
      </c>
      <c r="C22" s="7" t="s">
        <v>68</v>
      </c>
      <c r="D22" s="8">
        <v>2695</v>
      </c>
      <c r="E22" s="8">
        <f>512.1*4</f>
        <v>2048.4</v>
      </c>
      <c r="F22" s="8">
        <v>2695</v>
      </c>
      <c r="G22" s="8">
        <f>18.86*4</f>
        <v>75.44</v>
      </c>
      <c r="H22" s="8">
        <v>3094</v>
      </c>
      <c r="I22" s="8">
        <f>247.52*4</f>
        <v>990.08</v>
      </c>
      <c r="J22" s="20">
        <f t="shared" si="3"/>
        <v>3113.92</v>
      </c>
    </row>
    <row r="23" s="17" customFormat="1" ht="17.25" customHeight="1" spans="1:10">
      <c r="A23" s="8" t="s">
        <v>69</v>
      </c>
      <c r="B23" s="22" t="s">
        <v>70</v>
      </c>
      <c r="C23" s="7" t="s">
        <v>68</v>
      </c>
      <c r="D23" s="8">
        <v>2695</v>
      </c>
      <c r="E23" s="8">
        <v>2048.4</v>
      </c>
      <c r="F23" s="8">
        <v>2695</v>
      </c>
      <c r="G23" s="8">
        <v>75.44</v>
      </c>
      <c r="H23" s="8">
        <v>3094</v>
      </c>
      <c r="I23" s="8">
        <v>990.08</v>
      </c>
      <c r="J23" s="20">
        <f t="shared" si="3"/>
        <v>3113.92</v>
      </c>
    </row>
    <row r="24" s="17" customFormat="1" ht="17.25" customHeight="1" spans="1:10">
      <c r="A24" s="8" t="s">
        <v>24</v>
      </c>
      <c r="B24" s="22" t="s">
        <v>25</v>
      </c>
      <c r="C24" s="8" t="s">
        <v>61</v>
      </c>
      <c r="D24" s="8">
        <v>2906</v>
      </c>
      <c r="E24" s="8">
        <f>377.78*10</f>
        <v>3777.8</v>
      </c>
      <c r="F24" s="8">
        <v>2906</v>
      </c>
      <c r="G24" s="8">
        <f>14.53*10</f>
        <v>145.3</v>
      </c>
      <c r="H24" s="8">
        <v>3854</v>
      </c>
      <c r="I24" s="8">
        <f>82.75*10</f>
        <v>827.5</v>
      </c>
      <c r="J24" s="20">
        <f t="shared" si="3"/>
        <v>4750.6</v>
      </c>
    </row>
    <row r="25" s="17" customFormat="1" ht="17.25" customHeight="1" spans="1:10">
      <c r="A25" s="8" t="s">
        <v>26</v>
      </c>
      <c r="B25" s="22" t="s">
        <v>27</v>
      </c>
      <c r="C25" s="8" t="s">
        <v>61</v>
      </c>
      <c r="D25" s="8">
        <v>2906</v>
      </c>
      <c r="E25" s="8">
        <f t="shared" ref="E25:E28" si="4">377.78*10</f>
        <v>3777.8</v>
      </c>
      <c r="F25" s="8">
        <v>2906</v>
      </c>
      <c r="G25" s="8">
        <f t="shared" ref="G25:G28" si="5">14.53*10</f>
        <v>145.3</v>
      </c>
      <c r="H25" s="8">
        <v>3854</v>
      </c>
      <c r="I25" s="8">
        <f t="shared" ref="I25:I28" si="6">82.75*10</f>
        <v>827.5</v>
      </c>
      <c r="J25" s="20">
        <f t="shared" si="3"/>
        <v>4750.6</v>
      </c>
    </row>
    <row r="26" s="17" customFormat="1" ht="17.25" customHeight="1" spans="1:10">
      <c r="A26" s="8" t="s">
        <v>28</v>
      </c>
      <c r="B26" s="22" t="s">
        <v>29</v>
      </c>
      <c r="C26" s="8" t="s">
        <v>61</v>
      </c>
      <c r="D26" s="8">
        <v>2906</v>
      </c>
      <c r="E26" s="8">
        <f t="shared" si="4"/>
        <v>3777.8</v>
      </c>
      <c r="F26" s="8">
        <v>2906</v>
      </c>
      <c r="G26" s="8">
        <f t="shared" si="5"/>
        <v>145.3</v>
      </c>
      <c r="H26" s="8">
        <v>3854</v>
      </c>
      <c r="I26" s="8">
        <f t="shared" si="6"/>
        <v>827.5</v>
      </c>
      <c r="J26" s="20">
        <f t="shared" si="3"/>
        <v>4750.6</v>
      </c>
    </row>
    <row r="27" s="17" customFormat="1" ht="17.25" customHeight="1" spans="1:10">
      <c r="A27" s="8" t="s">
        <v>44</v>
      </c>
      <c r="B27" s="22" t="s">
        <v>45</v>
      </c>
      <c r="C27" s="8" t="s">
        <v>61</v>
      </c>
      <c r="D27" s="8">
        <v>2906</v>
      </c>
      <c r="E27" s="8">
        <f t="shared" si="4"/>
        <v>3777.8</v>
      </c>
      <c r="F27" s="8">
        <v>2906</v>
      </c>
      <c r="G27" s="8">
        <f t="shared" si="5"/>
        <v>145.3</v>
      </c>
      <c r="H27" s="8">
        <v>3854</v>
      </c>
      <c r="I27" s="8">
        <f t="shared" si="6"/>
        <v>827.5</v>
      </c>
      <c r="J27" s="20">
        <f t="shared" si="3"/>
        <v>4750.6</v>
      </c>
    </row>
    <row r="28" s="17" customFormat="1" ht="17.25" customHeight="1" spans="1:10">
      <c r="A28" s="8" t="s">
        <v>47</v>
      </c>
      <c r="B28" s="22" t="s">
        <v>48</v>
      </c>
      <c r="C28" s="8" t="s">
        <v>61</v>
      </c>
      <c r="D28" s="8">
        <v>2906</v>
      </c>
      <c r="E28" s="8">
        <f t="shared" si="4"/>
        <v>3777.8</v>
      </c>
      <c r="F28" s="8">
        <v>2906</v>
      </c>
      <c r="G28" s="8">
        <f t="shared" si="5"/>
        <v>145.3</v>
      </c>
      <c r="H28" s="8">
        <v>3854</v>
      </c>
      <c r="I28" s="8">
        <f t="shared" si="6"/>
        <v>827.5</v>
      </c>
      <c r="J28" s="20">
        <f t="shared" si="3"/>
        <v>4750.6</v>
      </c>
    </row>
    <row r="29" s="17" customFormat="1" ht="17.25" customHeight="1" spans="1:10">
      <c r="A29" s="8"/>
      <c r="B29" s="19"/>
      <c r="C29" s="8"/>
      <c r="D29" s="8" t="s">
        <v>30</v>
      </c>
      <c r="E29" s="8">
        <f>SUM(E5:E28)</f>
        <v>110042.8</v>
      </c>
      <c r="F29" s="8" t="s">
        <v>30</v>
      </c>
      <c r="G29" s="8">
        <f>SUM(G5:G28)</f>
        <v>4083.58</v>
      </c>
      <c r="H29" s="8" t="s">
        <v>30</v>
      </c>
      <c r="I29" s="8">
        <f>SUM(I5:I28)</f>
        <v>48196.06</v>
      </c>
      <c r="J29" s="20">
        <f t="shared" si="3"/>
        <v>162322.44</v>
      </c>
    </row>
    <row r="30" ht="17.25" customHeight="1"/>
    <row r="31" ht="17.25" customHeight="1"/>
    <row r="32" ht="17.25" customHeight="1"/>
    <row r="33" ht="17.25" customHeight="1"/>
    <row r="34" ht="17.25" customHeight="1"/>
    <row r="35" ht="17.25" customHeight="1"/>
    <row r="36" ht="17.25" customHeight="1"/>
    <row r="37" ht="17.25" customHeight="1"/>
    <row r="38" ht="17.25" customHeight="1"/>
    <row r="39" ht="17.25" customHeight="1"/>
    <row r="40" ht="17.25" customHeight="1"/>
    <row r="41" ht="17.25" customHeight="1"/>
    <row r="42" ht="17.25" customHeight="1"/>
  </sheetData>
  <mergeCells count="9">
    <mergeCell ref="A1:J1"/>
    <mergeCell ref="A2:D2"/>
    <mergeCell ref="D3:E3"/>
    <mergeCell ref="F3:G3"/>
    <mergeCell ref="H3:I3"/>
    <mergeCell ref="A3:A4"/>
    <mergeCell ref="B3:B4"/>
    <mergeCell ref="C3:C4"/>
    <mergeCell ref="J3:J4"/>
  </mergeCells>
  <pageMargins left="0.708333333333333" right="0.708333333333333" top="0.339583333333333" bottom="0.747916666666667" header="0.179861111111111" footer="0.314583333333333"/>
  <pageSetup paperSize="9" orientation="landscape" horizontalDpi="200" verticalDpi="300"/>
  <headerFooter>
    <oddFooter>&amp;L填报人：&amp;C负责人：&amp;R填报时间：        年      月     日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H30"/>
  <sheetViews>
    <sheetView tabSelected="1" topLeftCell="A13" workbookViewId="0">
      <selection activeCell="F30" sqref="F30:G30"/>
    </sheetView>
  </sheetViews>
  <sheetFormatPr defaultColWidth="9" defaultRowHeight="14.25" outlineLevelCol="7"/>
  <cols>
    <col min="2" max="2" width="12.875" customWidth="1"/>
    <col min="3" max="3" width="26.875" style="1" customWidth="1"/>
    <col min="4" max="4" width="24.375" customWidth="1"/>
    <col min="5" max="5" width="20" customWidth="1"/>
    <col min="6" max="6" width="17.125" customWidth="1"/>
    <col min="7" max="7" width="14.25" customWidth="1"/>
  </cols>
  <sheetData>
    <row r="1" ht="27.75" customHeight="1" spans="2:7">
      <c r="B1" s="2" t="s">
        <v>71</v>
      </c>
      <c r="C1" s="2"/>
      <c r="D1" s="2"/>
      <c r="E1" s="2"/>
      <c r="F1" s="2"/>
      <c r="G1" s="2"/>
    </row>
    <row r="2" ht="22.5" customHeight="1" spans="2:4">
      <c r="B2" s="3" t="s">
        <v>1</v>
      </c>
      <c r="C2" s="3"/>
      <c r="D2" s="3"/>
    </row>
    <row r="3" ht="18" customHeight="1" spans="2:7">
      <c r="B3" s="4" t="s">
        <v>2</v>
      </c>
      <c r="C3" s="5" t="s">
        <v>3</v>
      </c>
      <c r="D3" s="4" t="s">
        <v>4</v>
      </c>
      <c r="E3" s="6" t="s">
        <v>10</v>
      </c>
      <c r="F3" s="7" t="s">
        <v>72</v>
      </c>
      <c r="G3" s="7" t="s">
        <v>73</v>
      </c>
    </row>
    <row r="4" ht="18" customHeight="1" spans="2:7">
      <c r="B4" s="8" t="s">
        <v>18</v>
      </c>
      <c r="C4" s="23" t="s">
        <v>19</v>
      </c>
      <c r="D4" s="8" t="s">
        <v>74</v>
      </c>
      <c r="E4" s="7">
        <v>25265.46</v>
      </c>
      <c r="F4" s="8">
        <v>13789235716</v>
      </c>
      <c r="G4" s="8"/>
    </row>
    <row r="5" ht="18" customHeight="1" spans="2:7">
      <c r="B5" s="8" t="s">
        <v>42</v>
      </c>
      <c r="C5" s="23" t="s">
        <v>43</v>
      </c>
      <c r="D5" s="8" t="s">
        <v>75</v>
      </c>
      <c r="E5" s="7">
        <v>20632.16</v>
      </c>
      <c r="F5" s="8">
        <v>15607460435</v>
      </c>
      <c r="G5" s="8"/>
    </row>
    <row r="6" ht="18" customHeight="1" spans="2:7">
      <c r="B6" s="8" t="s">
        <v>62</v>
      </c>
      <c r="C6" s="23" t="s">
        <v>63</v>
      </c>
      <c r="D6" s="8" t="s">
        <v>76</v>
      </c>
      <c r="E6" s="8">
        <v>7784.8</v>
      </c>
      <c r="F6" s="8">
        <v>18774602708</v>
      </c>
      <c r="G6" s="8"/>
    </row>
    <row r="7" ht="18" customHeight="1" spans="2:7">
      <c r="B7" s="8" t="s">
        <v>57</v>
      </c>
      <c r="C7" s="23" t="s">
        <v>58</v>
      </c>
      <c r="D7" s="8" t="s">
        <v>77</v>
      </c>
      <c r="E7" s="8">
        <v>11717.65</v>
      </c>
      <c r="F7" s="8">
        <v>13574663996</v>
      </c>
      <c r="G7" s="8"/>
    </row>
    <row r="8" ht="18" customHeight="1" spans="2:7">
      <c r="B8" s="8" t="s">
        <v>14</v>
      </c>
      <c r="C8" s="23" t="s">
        <v>15</v>
      </c>
      <c r="D8" s="8" t="s">
        <v>74</v>
      </c>
      <c r="E8" s="7">
        <v>25263.46</v>
      </c>
      <c r="F8" s="8">
        <v>18374623380</v>
      </c>
      <c r="G8" s="8"/>
    </row>
    <row r="9" ht="18" customHeight="1" spans="2:7">
      <c r="B9" s="8" t="s">
        <v>66</v>
      </c>
      <c r="C9" s="23" t="s">
        <v>67</v>
      </c>
      <c r="D9" s="8" t="s">
        <v>78</v>
      </c>
      <c r="E9" s="8">
        <v>3113.92</v>
      </c>
      <c r="F9" s="8">
        <v>18374627608</v>
      </c>
      <c r="G9" s="8"/>
    </row>
    <row r="10" ht="18" customHeight="1" spans="2:7">
      <c r="B10" s="8" t="s">
        <v>37</v>
      </c>
      <c r="C10" s="23" t="s">
        <v>38</v>
      </c>
      <c r="D10" s="8" t="s">
        <v>79</v>
      </c>
      <c r="E10" s="8">
        <v>24006.86</v>
      </c>
      <c r="F10" s="8">
        <v>15274668740</v>
      </c>
      <c r="G10" s="8"/>
    </row>
    <row r="11" ht="18" customHeight="1" spans="2:7">
      <c r="B11" s="8" t="s">
        <v>22</v>
      </c>
      <c r="C11" s="23" t="s">
        <v>23</v>
      </c>
      <c r="D11" s="8" t="s">
        <v>74</v>
      </c>
      <c r="E11" s="7">
        <v>25267.46</v>
      </c>
      <c r="F11" s="8">
        <v>15367510238</v>
      </c>
      <c r="G11" s="8"/>
    </row>
    <row r="12" ht="18" customHeight="1" spans="2:7">
      <c r="B12" s="8" t="s">
        <v>20</v>
      </c>
      <c r="C12" s="23" t="s">
        <v>21</v>
      </c>
      <c r="D12" s="8" t="s">
        <v>74</v>
      </c>
      <c r="E12" s="7">
        <v>25263.46</v>
      </c>
      <c r="F12" s="8">
        <v>15207478602</v>
      </c>
      <c r="G12" s="8"/>
    </row>
    <row r="13" ht="18" customHeight="1" spans="2:7">
      <c r="B13" s="8" t="s">
        <v>16</v>
      </c>
      <c r="C13" s="23" t="s">
        <v>17</v>
      </c>
      <c r="D13" s="8" t="s">
        <v>74</v>
      </c>
      <c r="E13" s="7">
        <v>25263.46</v>
      </c>
      <c r="F13" s="8">
        <v>13243629766</v>
      </c>
      <c r="G13" s="8"/>
    </row>
    <row r="14" ht="18" customHeight="1" spans="2:7">
      <c r="B14" s="8" t="s">
        <v>28</v>
      </c>
      <c r="C14" s="23" t="s">
        <v>29</v>
      </c>
      <c r="D14" s="8" t="s">
        <v>74</v>
      </c>
      <c r="E14" s="7">
        <v>14998.14</v>
      </c>
      <c r="F14" s="8">
        <v>15574640675</v>
      </c>
      <c r="G14" s="8"/>
    </row>
    <row r="15" ht="18" customHeight="1" spans="2:7">
      <c r="B15" s="8" t="s">
        <v>26</v>
      </c>
      <c r="C15" s="23" t="s">
        <v>27</v>
      </c>
      <c r="D15" s="8" t="s">
        <v>74</v>
      </c>
      <c r="E15" s="7">
        <v>14998.14</v>
      </c>
      <c r="F15" s="8">
        <v>15581425901</v>
      </c>
      <c r="G15" s="8"/>
    </row>
    <row r="16" ht="18" customHeight="1" spans="2:7">
      <c r="B16" s="8" t="s">
        <v>35</v>
      </c>
      <c r="C16" s="23" t="s">
        <v>36</v>
      </c>
      <c r="D16" s="8" t="s">
        <v>79</v>
      </c>
      <c r="E16" s="7">
        <v>24012.86</v>
      </c>
      <c r="F16" s="8">
        <v>14786306729</v>
      </c>
      <c r="G16" s="8"/>
    </row>
    <row r="17" ht="18" customHeight="1" spans="2:7">
      <c r="B17" s="8" t="s">
        <v>55</v>
      </c>
      <c r="C17" s="23" t="s">
        <v>56</v>
      </c>
      <c r="D17" s="8" t="s">
        <v>80</v>
      </c>
      <c r="E17" s="8">
        <v>14863.93</v>
      </c>
      <c r="F17" s="8">
        <v>18797743655</v>
      </c>
      <c r="G17" s="8"/>
    </row>
    <row r="18" ht="18" customHeight="1" spans="2:7">
      <c r="B18" s="8" t="s">
        <v>39</v>
      </c>
      <c r="C18" s="23" t="s">
        <v>40</v>
      </c>
      <c r="D18" s="8" t="s">
        <v>75</v>
      </c>
      <c r="E18" s="8">
        <v>20632.16</v>
      </c>
      <c r="F18" s="8">
        <v>18974649928</v>
      </c>
      <c r="G18" s="8"/>
    </row>
    <row r="19" ht="18" customHeight="1" spans="2:7">
      <c r="B19" s="8" t="s">
        <v>51</v>
      </c>
      <c r="C19" s="23" t="s">
        <v>52</v>
      </c>
      <c r="D19" s="8" t="s">
        <v>81</v>
      </c>
      <c r="E19" s="8">
        <v>17223.64</v>
      </c>
      <c r="F19" s="8">
        <v>13517465135</v>
      </c>
      <c r="G19" s="8"/>
    </row>
    <row r="20" ht="18" customHeight="1" spans="2:7">
      <c r="B20" s="8" t="s">
        <v>33</v>
      </c>
      <c r="C20" s="23" t="s">
        <v>34</v>
      </c>
      <c r="D20" s="8" t="s">
        <v>79</v>
      </c>
      <c r="E20" s="8">
        <v>24006.86</v>
      </c>
      <c r="F20" s="8">
        <v>15274607863</v>
      </c>
      <c r="G20" s="8"/>
    </row>
    <row r="21" ht="18" customHeight="1" spans="2:7">
      <c r="B21" s="8" t="s">
        <v>24</v>
      </c>
      <c r="C21" s="23" t="s">
        <v>25</v>
      </c>
      <c r="D21" s="8" t="s">
        <v>74</v>
      </c>
      <c r="E21" s="7">
        <v>14998.14</v>
      </c>
      <c r="F21" s="8">
        <v>13037464194</v>
      </c>
      <c r="G21" s="8"/>
    </row>
    <row r="22" ht="18" customHeight="1" spans="2:7">
      <c r="B22" s="8" t="s">
        <v>44</v>
      </c>
      <c r="C22" s="23" t="s">
        <v>45</v>
      </c>
      <c r="D22" s="8" t="s">
        <v>82</v>
      </c>
      <c r="E22" s="8">
        <v>14073.68</v>
      </c>
      <c r="F22" s="8">
        <v>15576773022</v>
      </c>
      <c r="G22" s="8"/>
    </row>
    <row r="23" ht="18" customHeight="1" spans="2:7">
      <c r="B23" s="8" t="s">
        <v>47</v>
      </c>
      <c r="C23" s="23" t="s">
        <v>48</v>
      </c>
      <c r="D23" s="8" t="s">
        <v>83</v>
      </c>
      <c r="E23" s="8">
        <v>13258.72</v>
      </c>
      <c r="F23" s="8">
        <v>13874719795</v>
      </c>
      <c r="G23" s="8"/>
    </row>
    <row r="24" ht="18" customHeight="1" spans="2:7">
      <c r="B24" s="8" t="s">
        <v>64</v>
      </c>
      <c r="C24" s="23" t="s">
        <v>65</v>
      </c>
      <c r="D24" s="8" t="s">
        <v>76</v>
      </c>
      <c r="E24" s="8">
        <v>7784.8</v>
      </c>
      <c r="F24" s="8">
        <v>15226390682</v>
      </c>
      <c r="G24" s="8"/>
    </row>
    <row r="25" ht="18" customHeight="1" spans="2:7">
      <c r="B25" s="8" t="s">
        <v>53</v>
      </c>
      <c r="C25" s="23" t="s">
        <v>54</v>
      </c>
      <c r="D25" s="8" t="s">
        <v>81</v>
      </c>
      <c r="E25" s="8">
        <v>17223.64</v>
      </c>
      <c r="F25" s="8">
        <v>13085448906</v>
      </c>
      <c r="G25" s="8"/>
    </row>
    <row r="26" ht="18" customHeight="1" spans="2:7">
      <c r="B26" s="8" t="s">
        <v>11</v>
      </c>
      <c r="C26" s="23" t="s">
        <v>12</v>
      </c>
      <c r="D26" s="8" t="s">
        <v>74</v>
      </c>
      <c r="E26" s="7">
        <v>25263.46</v>
      </c>
      <c r="F26" s="8">
        <v>14786356398</v>
      </c>
      <c r="G26" s="8"/>
    </row>
    <row r="27" ht="18" customHeight="1" spans="2:7">
      <c r="B27" s="8" t="s">
        <v>69</v>
      </c>
      <c r="C27" s="23" t="s">
        <v>70</v>
      </c>
      <c r="D27" s="8" t="s">
        <v>78</v>
      </c>
      <c r="E27" s="7">
        <v>3113.92</v>
      </c>
      <c r="F27" s="8">
        <v>18797699956</v>
      </c>
      <c r="G27" s="8"/>
    </row>
    <row r="28" ht="18" customHeight="1" spans="2:7">
      <c r="B28" s="10" t="s">
        <v>30</v>
      </c>
      <c r="C28" s="11"/>
      <c r="D28" s="12"/>
      <c r="E28" s="7">
        <f>SUM(E4:E27)</f>
        <v>420030.78</v>
      </c>
      <c r="F28" s="8"/>
      <c r="G28" s="8"/>
    </row>
    <row r="30" spans="2:8">
      <c r="B30" s="13" t="s">
        <v>84</v>
      </c>
      <c r="D30" s="14" t="s">
        <v>85</v>
      </c>
      <c r="F30" s="15" t="s">
        <v>86</v>
      </c>
      <c r="G30" s="15"/>
      <c r="H30" s="16"/>
    </row>
  </sheetData>
  <mergeCells count="4">
    <mergeCell ref="B1:G1"/>
    <mergeCell ref="B2:D2"/>
    <mergeCell ref="B28:D28"/>
    <mergeCell ref="F30:G30"/>
  </mergeCells>
  <pageMargins left="0.229861111111111" right="0.459722222222222" top="0.339583333333333" bottom="0.359722222222222" header="0.169444444444444" footer="0.159722222222222"/>
  <pageSetup paperSize="9" orientation="landscape"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2014年</vt:lpstr>
      <vt:lpstr>2015年</vt:lpstr>
      <vt:lpstr>2016年</vt:lpstr>
      <vt:lpstr>2017年</vt:lpstr>
      <vt:lpstr>补贴金额汇总表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p:lastModifiedBy>
  <dcterms:created xsi:type="dcterms:W3CDTF">2006-09-13T11:24:00Z</dcterms:created>
  <dcterms:modified xsi:type="dcterms:W3CDTF">2017-11-28T01:05:29Z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2052-10.1.0.6930</vt:lpwstr>
  </property>
</Properties>
</file>